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06" yWindow="60" windowWidth="11100" windowHeight="6860" activeTab="1"/>
  </bookViews>
  <sheets>
    <sheet name="Раздел подраздел 2014" sheetId="1" r:id="rId1"/>
    <sheet name="Раздел подраздел 2015-2016" sheetId="2" r:id="rId2"/>
    <sheet name="Лист3" sheetId="3" r:id="rId3"/>
    <sheet name="Лист4" sheetId="4" r:id="rId4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OLE_LINK1" localSheetId="0">'Раздел подраздел 2014'!#REF!</definedName>
    <definedName name="OLE_LINK1" localSheetId="1">'Раздел подраздел 2015-2016'!#REF!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_43482187_A346_4D62_878F_CF750C5BA924_.wvu.Cols" localSheetId="0" hidden="1">'Раздел подраздел 2014'!#REF!</definedName>
    <definedName name="Z_43482187_A346_4D62_878F_CF750C5BA924_.wvu.Cols" localSheetId="1" hidden="1">'Раздел подраздел 2015-2016'!#REF!</definedName>
    <definedName name="Z_43482187_A346_4D62_878F_CF750C5BA924_.wvu.Rows" localSheetId="0" hidden="1">'Раздел подраздел 2014'!$59:$63,'Раздел подраздел 2014'!#REF!,'Раздел подраздел 2014'!#REF!,'Раздел подраздел 2014'!#REF!,'Раздел подраздел 2014'!#REF!</definedName>
    <definedName name="Z_43482187_A346_4D62_878F_CF750C5BA924_.wvu.Rows" localSheetId="1" hidden="1">'Раздел подраздел 2015-2016'!$59:$63,'Раздел подраздел 2015-2016'!#REF!,'Раздел подраздел 2015-2016'!#REF!,'Раздел подраздел 2015-2016'!#REF!,'Раздел подраздел 2015-2016'!#REF!</definedName>
    <definedName name="Z_794E3470_4C3F_4D70_8E80_61EC9CBD6370_.wvu.PrintTitles" localSheetId="0" hidden="1">'Раздел подраздел 2014'!$12:$12</definedName>
    <definedName name="Z_794E3470_4C3F_4D70_8E80_61EC9CBD6370_.wvu.PrintTitles" localSheetId="1" hidden="1">'Раздел подраздел 2015-2016'!$12:$12</definedName>
    <definedName name="Z_8460127E_2DEE_4DB2_8F04_60A5CA7445FD_.wvu.Rows" localSheetId="0" hidden="1">'Раздел подраздел 2014'!$9:$9,'Раздел подраздел 2014'!$40:$42,'Раздел подраздел 2014'!$59:$63,'Раздел подраздел 2014'!#REF!,'Раздел подраздел 2014'!#REF!,'Раздел подраздел 2014'!#REF!,'Раздел подраздел 2014'!#REF!,'Раздел подраздел 2014'!#REF!,'Раздел подраздел 2014'!#REF!,'Раздел подраздел 2014'!#REF!,'Раздел подраздел 2014'!#REF!,'Раздел подраздел 2014'!#REF!,'Раздел подраздел 2014'!#REF!,'Раздел подраздел 2014'!#REF!,'Раздел подраздел 2014'!#REF!</definedName>
    <definedName name="Z_8460127E_2DEE_4DB2_8F04_60A5CA7445FD_.wvu.Rows" localSheetId="1" hidden="1">'Раздел подраздел 2015-2016'!$9:$9,'Раздел подраздел 2015-2016'!$40:$42,'Раздел подраздел 2015-2016'!$59:$63,'Раздел подраздел 2015-2016'!#REF!,'Раздел подраздел 2015-2016'!#REF!,'Раздел подраздел 2015-2016'!#REF!,'Раздел подраздел 2015-2016'!#REF!,'Раздел подраздел 2015-2016'!#REF!,'Раздел подраздел 2015-2016'!#REF!,'Раздел подраздел 2015-2016'!#REF!,'Раздел подраздел 2015-2016'!#REF!,'Раздел подраздел 2015-2016'!#REF!,'Раздел подраздел 2015-2016'!#REF!,'Раздел подраздел 2015-2016'!#REF!,'Раздел подраздел 2015-2016'!#REF!</definedName>
    <definedName name="Z_C97F2E09_E513_4739_A0CB_600EEB9DD019_.wvu.PrintArea" localSheetId="0" hidden="1">'Раздел подраздел 2014'!$A:$D</definedName>
    <definedName name="Z_C97F2E09_E513_4739_A0CB_600EEB9DD019_.wvu.PrintTitles" localSheetId="1" hidden="1">'Раздел подраздел 2015-2016'!$12:$12</definedName>
    <definedName name="Z_C97F2E09_E513_4739_A0CB_600EEB9DD019_.wvu.Rows" localSheetId="1" hidden="1">'Раздел подраздел 2015-2016'!$25:$25,'Раздел подраздел 2015-2016'!$38:$38,'Раздел подраздел 2015-2016'!$40:$46,'Раздел подраздел 2015-2016'!$56:$56,'Раздел подраздел 2015-2016'!$59:$63,'Раздел подраздел 2015-2016'!$67:$69,'Раздел подраздел 2015-2016'!$166:$166,'Раздел подраздел 2015-2016'!$172:$176,'Раздел подраздел 2015-2016'!$117:$118,'Раздел подраздел 2015-2016'!$121:$121,'Раздел подраздел 2015-2016'!$132:$132,'Раздел подраздел 2015-2016'!$143:$143,'Раздел подраздел 2015-2016'!$150:$150,'Раздел подраздел 2015-2016'!$74:$74,'Раздел подраздел 2015-2016'!$76:$76,'Раздел подраздел 2015-2016'!$158:$158,'Раздел подраздел 2015-2016'!$177:$183,'Раздел подраздел 2015-2016'!$84:$84,'Раздел подраздел 2015-2016'!$90:$93,'Раздел подраздел 2015-2016'!$95:$95,'Раздел подраздел 2015-2016'!$190:$191,'Раздел подраздел 2015-2016'!$194:$197,'Раздел подраздел 2015-2016'!$207:$214,'Раздел подраздел 2015-2016'!$217:$225,'Раздел подраздел 2015-2016'!$227:$227,'Раздел подраздел 2015-2016'!$231:$236,'Раздел подраздел 2015-2016'!$244:$249,'Раздел подраздел 2015-2016'!$251:$251,'Раздел подраздел 2015-2016'!$256:$256,'Раздел подраздел 2015-2016'!$260:$262,'Раздел подраздел 2015-2016'!$264:$264,'Раздел подраздел 2015-2016'!$266:$288,'Раздел подраздел 2015-2016'!$291:$292,'Раздел подраздел 2015-2016'!$298:$308,'Раздел подраздел 2015-2016'!$317:$319,'Раздел подраздел 2015-2016'!$321:$323,'Раздел подраздел 2015-2016'!$325:$326,'Раздел подраздел 2015-2016'!$328:$329,'Раздел подраздел 2015-2016'!$333:$334,'Раздел подраздел 2015-2016'!$345:$345,'Раздел подраздел 2015-2016'!$347:$347,'Раздел подраздел 2015-2016'!$351:$351,'Раздел подраздел 2015-2016'!$356:$364,'Раздел подраздел 2015-2016'!$377:$377,'Раздел подраздел 2015-2016'!$381:$381,'Раздел подраздел 2015-2016'!$368:$368,'Раздел подраздел 2015-2016'!$372:$372,'Раздел подраздел 2015-2016'!$384:$384,'Раздел подраздел 2015-2016'!$387:$388,'Раздел подраздел 2015-2016'!$395:$398,'Раздел подраздел 2015-2016'!$400:$401,'Раздел подраздел 2015-2016'!$404:$415,'Раздел подраздел 2015-2016'!$417:$417,'Раздел подраздел 2015-2016'!$421:$425,'Раздел подраздел 2015-2016'!$427:$427,'Раздел подраздел 2015-2016'!$429:$431,'Раздел подраздел 2015-2016'!$433:$433,'Раздел подраздел 2015-2016'!$437:$439,'Раздел подраздел 2015-2016'!$442:$443,'Раздел подраздел 2015-2016'!$445:$447,'Раздел подраздел 2015-2016'!$452:$457,'Раздел подраздел 2015-2016'!$459:$459,'Раздел подраздел 2015-2016'!$461:$463,'Раздел подраздел 2015-2016'!$465:$471,'Раздел подраздел 2015-2016'!$473:$473,'Раздел подраздел 2015-2016'!$475:$475,'Раздел подраздел 2015-2016'!$482:$482,'Раздел подраздел 2015-2016'!$487:$487,'Раздел подраздел 2015-2016'!$489:$489,'Раздел подраздел 2015-2016'!$491:$491,'Раздел подраздел 2015-2016'!$493:$493,'Раздел подраздел 2015-2016'!$498:$498,'Раздел подраздел 2015-2016'!$500:$500,'Раздел подраздел 2015-2016'!$503:$507,'Раздел подраздел 2015-2016'!$509:$509,'Раздел подраздел 2015-2016'!$519:$519,'Раздел подраздел 2015-2016'!$521:$521,'Раздел подраздел 2015-2016'!$529:$529,'Раздел подраздел 2015-2016'!$533:$535,'Раздел подраздел 2015-2016'!$537:$543,'Раздел подраздел 2015-2016'!$554:$558,'Раздел подраздел 2015-2016'!$560:$560,'Раздел подраздел 2015-2016'!$562:$564,'Раздел подраздел 2015-2016'!$583:$584,'Раздел подраздел 2015-2016'!$586:$586,'Раздел подраздел 2015-2016'!$606:$606,'Раздел подраздел 2015-2016'!$591:$593,'Раздел подраздел 2015-2016'!$597:$598,'Раздел подраздел 2015-2016'!$600:$602,'Раздел подраздел 2015-2016'!$617:$618,'Раздел подраздел 2015-2016'!$621:$621,'Раздел подраздел 2015-2016'!$624:$625,'Раздел подраздел 2015-2016'!$632:$632,'Раздел подраздел 2015-2016'!$634:$637,'Раздел подраздел 2015-2016'!$645:$646,'Раздел подраздел 2015-2016'!$648:$649,'Раздел подраздел 2015-2016'!$661:$666,'Раздел подраздел 2015-2016'!$674:$675</definedName>
    <definedName name="Zam_Boss_FIO">#REF!</definedName>
    <definedName name="Zam_Buh_FIO">#REF!</definedName>
    <definedName name="Zam_Chef_FIO">#REF!</definedName>
    <definedName name="_xlnm.Print_Titles" localSheetId="0">'Раздел подраздел 2014'!$12:$12</definedName>
    <definedName name="_xlnm.Print_Titles" localSheetId="1">'Раздел подраздел 2015-2016'!$12:$12</definedName>
  </definedNames>
  <calcPr fullCalcOnLoad="1"/>
</workbook>
</file>

<file path=xl/sharedStrings.xml><?xml version="1.0" encoding="utf-8"?>
<sst xmlns="http://schemas.openxmlformats.org/spreadsheetml/2006/main" count="5075" uniqueCount="442">
  <si>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</si>
  <si>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</si>
  <si>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</si>
  <si>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</si>
  <si>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</si>
  <si>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</si>
  <si>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</si>
  <si>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</si>
  <si>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</si>
  <si>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жилищного фонда Российской Федерации и муниципального жилищного фонда</t>
  </si>
  <si>
    <t>Коммунальное хозяйство</t>
  </si>
  <si>
    <t>0502</t>
  </si>
  <si>
    <t>Благоустройство</t>
  </si>
  <si>
    <t>0503</t>
  </si>
  <si>
    <t>000000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</si>
  <si>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</si>
  <si>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</si>
  <si>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</si>
  <si>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</si>
  <si>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</si>
  <si>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0605</t>
  </si>
  <si>
    <t>Уплата налога на имущество организаций и земельного налога</t>
  </si>
  <si>
    <t>ОБРАЗОВАНИЕ</t>
  </si>
  <si>
    <t>0700</t>
  </si>
  <si>
    <t>Дошкольное образование</t>
  </si>
  <si>
    <t>0701</t>
  </si>
  <si>
    <t>Телевидение и радиовещание</t>
  </si>
  <si>
    <t>Общее образование</t>
  </si>
  <si>
    <t>0702</t>
  </si>
  <si>
    <t>Молодежная политика и оздоровление детей</t>
  </si>
  <si>
    <t>0707</t>
  </si>
  <si>
    <t>Мероприятия в области жилищного хозяйства</t>
  </si>
  <si>
    <t>5210100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</si>
  <si>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</si>
  <si>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</si>
  <si>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</si>
  <si>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</si>
  <si>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</si>
  <si>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</si>
  <si>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5210000</t>
  </si>
  <si>
    <t>Межбюджетные трансферты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</si>
  <si>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</si>
  <si>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</si>
  <si>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</si>
  <si>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</si>
  <si>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</si>
  <si>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</si>
  <si>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</si>
  <si>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Государственная регистрация актов гражданского состояния</t>
  </si>
  <si>
    <t>1006</t>
  </si>
  <si>
    <t>Другие вопросы в области социальной политики</t>
  </si>
  <si>
    <t>Субсидии бюджетам муниципальных образований для софинансирования расходных обязательств, возникших при  выполнении полномочий органов местного самоуправления по вопросам местного значения</t>
  </si>
  <si>
    <t>0105</t>
  </si>
  <si>
    <t>Судебная система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</si>
  <si>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</si>
  <si>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</si>
  <si>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обеспечение обучающихся в младших классах (1 - 4 включительно) бесплатным питанием</t>
  </si>
  <si>
    <t>1004</t>
  </si>
  <si>
    <t>Охрана семьи и детства</t>
  </si>
  <si>
    <t xml:space="preserve">в том числе  </t>
  </si>
  <si>
    <t xml:space="preserve">           резервный фонд администрации</t>
  </si>
  <si>
    <t xml:space="preserve">           целевой финансовый резерв для предупреждения и ликвидации чрезвычайных ситуаций</t>
  </si>
  <si>
    <t>(тыс. рублей)</t>
  </si>
  <si>
    <t>Подготовка населения и организаций к действиям в чрезвычайной ситуации в мирное и военное время</t>
  </si>
  <si>
    <t>Распределение</t>
  </si>
  <si>
    <t>Субвенция на реализацию отдельных государственных полномочий по созданию административных комиссий</t>
  </si>
  <si>
    <t>Проведение выборов в представительные органы муниципального образования</t>
  </si>
  <si>
    <t>Наименование</t>
  </si>
  <si>
    <t>Раз-дел, под-раз-дел</t>
  </si>
  <si>
    <t>Целевая статья</t>
  </si>
  <si>
    <t>Вид рас-хо-дов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</si>
  <si>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</si>
  <si>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</si>
  <si>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</si>
  <si>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</si>
  <si>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</si>
  <si>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</si>
  <si>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</si>
  <si>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</si>
  <si>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0107</t>
  </si>
  <si>
    <t>Проведение выборов главы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</si>
  <si>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</si>
  <si>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</si>
  <si>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</si>
  <si>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</si>
  <si>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</si>
  <si>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</si>
  <si>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 xml:space="preserve">Процентные платежи по муниципальному долгу </t>
  </si>
  <si>
    <t>Резервные фонды</t>
  </si>
  <si>
    <t>Другие общегосударственные вопросы</t>
  </si>
  <si>
    <t>Учреждения по обеспечению хозяйственного обслуживания</t>
  </si>
  <si>
    <t>НАЦИОНАЛЬНАЯ ОБОРОНА</t>
  </si>
  <si>
    <t>0200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</si>
  <si>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</si>
  <si>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</si>
  <si>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</si>
  <si>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</si>
  <si>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</si>
  <si>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</si>
  <si>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</si>
  <si>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 xml:space="preserve">           в том числе расходы на создание целевого резерва материальных ресурсов для предупреждения чрезвычайных ситуаций</t>
  </si>
  <si>
    <t>Мероприятия по поддержке, развитию малого и среднего предпринимательства</t>
  </si>
  <si>
    <t>0113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</si>
  <si>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</si>
  <si>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</si>
  <si>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</si>
  <si>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</si>
  <si>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ФИЗИЧЕСКАЯ КУЛЬТУРА И СПОРТ</t>
  </si>
  <si>
    <t>1100</t>
  </si>
  <si>
    <t>СРЕДСТВА МАССОВОЙ ИНФОРМАЦИИ</t>
  </si>
  <si>
    <t>1200</t>
  </si>
  <si>
    <t>1201</t>
  </si>
  <si>
    <t>1202</t>
  </si>
  <si>
    <t xml:space="preserve">КУЛЬТУРА И КИНЕМАТОГРАФИЯ </t>
  </si>
  <si>
    <t>Расходы, связанные с исполнением решений, принятых судебными органами</t>
  </si>
  <si>
    <t>Выплаты почетным гражданам Уссурийского городского округа</t>
  </si>
  <si>
    <t>5200902</t>
  </si>
  <si>
    <t>Ежемесячное денежное вознаграждение за классное руководство за счет средств краевого бюджета</t>
  </si>
  <si>
    <t xml:space="preserve">           в том числе расходы на создание и содержание запасов материально-технических, продовольственных, медицинских и иных средств в целях гражданской обороны </t>
  </si>
  <si>
    <t>0804</t>
  </si>
  <si>
    <t xml:space="preserve">Другие вопросы в области культуры, кинематографии </t>
  </si>
  <si>
    <t>Муниципальные гарантии Уссурийского городского округа</t>
  </si>
  <si>
    <t>5200901</t>
  </si>
  <si>
    <t>Ежемесячное денежное вознаграждение за классное руководство за счет средств федерального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</si>
  <si>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</si>
  <si>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</si>
  <si>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5223410</t>
  </si>
  <si>
    <t>9980000</t>
  </si>
  <si>
    <t>5223502</t>
  </si>
  <si>
    <t>5223500</t>
  </si>
  <si>
    <t>Обеспечение пожарной безопасности</t>
  </si>
  <si>
    <t>0310</t>
  </si>
  <si>
    <t>121</t>
  </si>
  <si>
    <t>122</t>
  </si>
  <si>
    <t>242</t>
  </si>
  <si>
    <t>244</t>
  </si>
  <si>
    <t>Иные выплаты персоналу, за исключением фонда оплаты труда</t>
  </si>
  <si>
    <t>Закупка товаров, работ, услуг в сфере инфоромационно-коммуникационных технологий</t>
  </si>
  <si>
    <t>870</t>
  </si>
  <si>
    <t>Резервные средства</t>
  </si>
  <si>
    <t>852</t>
  </si>
  <si>
    <t>Уплата прочих налогов, сборов и иных платежей</t>
  </si>
  <si>
    <t>851</t>
  </si>
  <si>
    <t>611</t>
  </si>
  <si>
    <t>612</t>
  </si>
  <si>
    <t>Субсидии бюджетным учреждениям на иные цели</t>
  </si>
  <si>
    <t>831</t>
  </si>
  <si>
    <t>360</t>
  </si>
  <si>
    <t>Иные выплаты населению</t>
  </si>
  <si>
    <t>111</t>
  </si>
  <si>
    <t>112</t>
  </si>
  <si>
    <t>621</t>
  </si>
  <si>
    <t xml:space="preserve">Субсидии автономным учреждениям на финансовое обеспечение
государственного (муниципального) задания на оказание государственных
(муниципальных) услуг (выполнение работ)
</t>
  </si>
  <si>
    <t>Прочая закупка товаров, работ и услуг для государственных (муниципальных) нужд</t>
  </si>
  <si>
    <t>312</t>
  </si>
  <si>
    <t>313</t>
  </si>
  <si>
    <t>630</t>
  </si>
  <si>
    <t>Субсидии некоммерческим организациям (за исключением государственных (муниципальных) учреждений)</t>
  </si>
  <si>
    <t>Закупка товаров, работ, услуг в сфере информационно-коммуникационных технологий</t>
  </si>
  <si>
    <t>843</t>
  </si>
  <si>
    <t>730</t>
  </si>
  <si>
    <t>Обслуживание муниципального долга</t>
  </si>
  <si>
    <t>322</t>
  </si>
  <si>
    <t>Субсидии гражданам на приобретение жилья</t>
  </si>
  <si>
    <t>622</t>
  </si>
  <si>
    <t>Субсидии автономным учреждениям на иные цели</t>
  </si>
  <si>
    <t>110</t>
  </si>
  <si>
    <t>Расходы на выплаты персоналу казенных учреждений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</si>
  <si>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</si>
  <si>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</si>
  <si>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</si>
  <si>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120</t>
  </si>
  <si>
    <t>Расходы на выплаты персоналу государственных (муниципальных) органов</t>
  </si>
  <si>
    <t>810</t>
  </si>
  <si>
    <t>422</t>
  </si>
  <si>
    <t>Бюджетные инвестиции в объекты государственной (муниципальной) собственности унитарным  предприятиям, основанным на праве хозяйственного ведения</t>
  </si>
  <si>
    <t>0409</t>
  </si>
  <si>
    <t>Дорожное хозяйство</t>
  </si>
  <si>
    <t>Другие вопросы в области национальной безопасности и правоохранительной деятельности</t>
  </si>
  <si>
    <t>0314</t>
  </si>
  <si>
    <t>Обеспечение деятельности архивных учреждений</t>
  </si>
  <si>
    <t>Капитальный ремонт жилищного фонда по решениям, принятым судебными органами</t>
  </si>
  <si>
    <t>350</t>
  </si>
  <si>
    <t>Премии и гранты</t>
  </si>
  <si>
    <t>330</t>
  </si>
  <si>
    <t>Публичные нормативные выплаты гражданам несоциального характера</t>
  </si>
  <si>
    <t>Иные закупки товаров, работ и услуг для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</si>
  <si>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</si>
  <si>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закупки товаров, работ и услуг для государственных(муниципальных)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</si>
  <si>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</si>
  <si>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Иные закупки товаров, работ и услуг для государственных (муниципальных) нужд </t>
  </si>
  <si>
    <t>в том числе целевые средства из вышестоящих бюджетов</t>
  </si>
  <si>
    <t>Увеличение уставного фонда муниципальных унитарных предприятий</t>
  </si>
  <si>
    <t>890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</si>
  <si>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</si>
  <si>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Субвенции на создание и обеспечение деятельности комиссий по делам несовершеннолетних и защите их прав</t>
  </si>
  <si>
    <t>Ведомственная целевая программа "Эффективное управление муниципальной собственностью Уссурийского городского округа на период 2012-2014 годы"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</si>
  <si>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Приморского края</t>
  </si>
  <si>
    <t>5210116</t>
  </si>
  <si>
    <t>Прочая закупка товаров, работ и  услуг для муниципальных нужд</t>
  </si>
  <si>
    <t>5210117</t>
  </si>
  <si>
    <t>Субвенции на выполнение органами местного самоуправления отдельных государственных полномочий по осуществлению государственного жилищного надзора</t>
  </si>
  <si>
    <t>Модернизация региональных систем общего образования</t>
  </si>
  <si>
    <t>4362100</t>
  </si>
  <si>
    <t>245</t>
  </si>
  <si>
    <t>Пособия и компенсации гражданам и иные социальные выплаты, кроме публичных нормативных обязательств</t>
  </si>
  <si>
    <t>321</t>
  </si>
  <si>
    <t>Содержание и уборка территорий, улиц, площадей, тротуаров, мостов, виадуков и другие расходы по благоустройству в границах муниципальных образований</t>
  </si>
  <si>
    <t>5145000</t>
  </si>
  <si>
    <t>Единовременная социальная выплата для приобретения или строительства жилого помещения жителям сельской местности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</si>
  <si>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</si>
  <si>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1102</t>
  </si>
  <si>
    <t>Массовый спорт</t>
  </si>
  <si>
    <t>Мероприятия по энергоресурсосбережению и  модернизации объектов коммунальной инфраструктуры Приморского края</t>
  </si>
  <si>
    <t>5210118</t>
  </si>
  <si>
    <t>Субсидии  бюджетам муниципальных образований на капитальный ремонт и ремонт дворовых территорий многоквартирных домов, проездов к дворовым территориям многоквартирных домов населённых пунктов за счёт дорожного фонда  Приморского края</t>
  </si>
  <si>
    <t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пользования, за счёт дорожного фонда Приморского края</t>
  </si>
  <si>
    <t>Прочие мероприятия, осуществляемые за счет межбюджетных трансфертов прошлых лет из федерального бюджета</t>
  </si>
  <si>
    <t>Создание и развитие системы газоснабжения Приморского края на 2013 - 2017 годы</t>
  </si>
  <si>
    <t>5223450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</si>
  <si>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ГК Фонд содействия реформированию жилищно-коммунального хозяйства</t>
  </si>
  <si>
    <t>0980104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</si>
  <si>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</si>
  <si>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</si>
  <si>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</si>
  <si>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0014001</t>
  </si>
  <si>
    <t>0014002</t>
  </si>
  <si>
    <t>0014003</t>
  </si>
  <si>
    <t>Субсидии бюджетам муниципальных образований на проведение капитального ремонта многоквартирных домов, не вошедших в подпрограмму "Проведение капитального ремонта многоквартирных домов в Приморском крае на 2013-2015 годы"</t>
  </si>
  <si>
    <t>5210102</t>
  </si>
  <si>
    <t>Программа "Энергосбережение и повышение энергетической эффективности на период до 2020 года"</t>
  </si>
  <si>
    <t>0923400</t>
  </si>
  <si>
    <t>Субсидии бюджетам муниципальных образований на реконструкцию, модернизацию, капитальный ремонт объектов водопроводно-канализационного хозяйства</t>
  </si>
  <si>
    <t>5226410</t>
  </si>
  <si>
    <t>Субсидии из краевого бюджета бюджетам муниципальных образований Приморского края на строительство и реконструкцию зданий муниципальных образовательных учреждений, оказывающих услуги дошкольного образования</t>
  </si>
  <si>
    <t>5224901</t>
  </si>
  <si>
    <t>Муниципальная программа "Повышение качества и доступности предоставления муниципальных услуг в Уссурийском городском округе на 2013-2015 годы"</t>
  </si>
  <si>
    <t>9900023</t>
  </si>
  <si>
    <t>Центральный аппарат. Руководство и управление в сфере установленных функций органов местного самоуправления Уссурийского городского округа</t>
  </si>
  <si>
    <t>9900024</t>
  </si>
  <si>
    <t>Глава Уссурийского городского округа</t>
  </si>
  <si>
    <t>Председатель Думы Уссурийского городского округа</t>
  </si>
  <si>
    <t>9900211</t>
  </si>
  <si>
    <t>9900212</t>
  </si>
  <si>
    <t>Депутаты Думы Уссурийского городского округа</t>
  </si>
  <si>
    <t xml:space="preserve">Руководитель Контрольно-счетной палаты Уссурийского городского округа </t>
  </si>
  <si>
    <t>9900225</t>
  </si>
  <si>
    <t>Муниципальная программа "Повышение эффективности бюджетных расходов Уссурийского городского округа на 2013 - 2015 годы"</t>
  </si>
  <si>
    <t>6209999</t>
  </si>
  <si>
    <t>9900202</t>
  </si>
  <si>
    <t>9900203</t>
  </si>
  <si>
    <t>9900705</t>
  </si>
  <si>
    <t>Резервные фонды местных администраций Уссурийского городского округа</t>
  </si>
  <si>
    <t>9995119</t>
  </si>
  <si>
    <t>9900299</t>
  </si>
  <si>
    <t>9900902</t>
  </si>
  <si>
    <t>Оценка недвижимости, признание прав и регулирование отношений по муниципальной собственности</t>
  </si>
  <si>
    <t>9900923</t>
  </si>
  <si>
    <t>9900926</t>
  </si>
  <si>
    <t>9900927</t>
  </si>
  <si>
    <t>9900928</t>
  </si>
  <si>
    <t>9900929</t>
  </si>
  <si>
    <t>9900939</t>
  </si>
  <si>
    <t>9904492</t>
  </si>
  <si>
    <t>9909301</t>
  </si>
  <si>
    <t>0499310</t>
  </si>
  <si>
    <t>9909303</t>
  </si>
  <si>
    <t>0809999</t>
  </si>
  <si>
    <t>Муниципальная программа "Комплексные меры по профилактике терроризма и экстремизма на территории Уссурийского городского округа на 2012 - 2014 годы"</t>
  </si>
  <si>
    <t>1009999</t>
  </si>
  <si>
    <t>1201100</t>
  </si>
  <si>
    <t xml:space="preserve">Муниципальная программа "Формирование информационного общества в Уссурийском городском округе на 2013 - 2016 годы" </t>
  </si>
  <si>
    <t>1209999</t>
  </si>
  <si>
    <t>Муниципальная программа "Об энергосбережении и о повышении энергетической эффективности Уссурийского городского округа на 2010 - 2014 годы"</t>
  </si>
  <si>
    <t>Муниципальная программа "Развитие муниципальной службы в администрации Уссурийского городского округа на 2014-2016 годы"</t>
  </si>
  <si>
    <t>5809999</t>
  </si>
  <si>
    <t>5909999</t>
  </si>
  <si>
    <t>9902091</t>
  </si>
  <si>
    <t>Резервные фонды администрации Уссурийского городского округа</t>
  </si>
  <si>
    <t>9902181</t>
  </si>
  <si>
    <t>9902191</t>
  </si>
  <si>
    <t>Обеспечение деятельности в области защиты населения и территории от чрезвычайных ситуаций природного и техногенного характера, гражданской обороны</t>
  </si>
  <si>
    <t>9902479</t>
  </si>
  <si>
    <t>3101000</t>
  </si>
  <si>
    <t>3102000</t>
  </si>
  <si>
    <t>3103000</t>
  </si>
  <si>
    <t>Муниципальная программа "Уссурийские дороги на 2012 - 2015 годы" (проектирование, строительство, реконструкция автомобильных дорог общего пользования местного значения УГО и искусственных сооружений на них)</t>
  </si>
  <si>
    <t>3105000</t>
  </si>
  <si>
    <t>Муниципальная программа "Уссурийские дороги на 2012 - 2015 годы" (капитальный ремонт и ремонт проездов к дворовым территориям многоквартирных домов УГО)</t>
  </si>
  <si>
    <t>3106000</t>
  </si>
  <si>
    <t>Муниципальная программа "Уссурийские дороги на 2012-2015 годы" (капитальный ремонт автомобильных дорог общего пользования местного значения УГО и искусственных сооружений на них)</t>
  </si>
  <si>
    <t>Муниципальная  программа "Стимулирование развития жилищного строительства на территории Уссурийского городского округа на 2013 - 2015 годы"</t>
  </si>
  <si>
    <t>4009999</t>
  </si>
  <si>
    <t>1109999</t>
  </si>
  <si>
    <t>Муниципальная программа "Развитие градостроительной деятельности на территории Уссурийского городского округа на 2012 - 2015 годы"</t>
  </si>
  <si>
    <t>Муниципальная программа "Содействие развитию малого и среднего  предпринимательства на территории Уссурийского городского округа на 2014 - 2016 годы"</t>
  </si>
  <si>
    <t>0509603</t>
  </si>
  <si>
    <t>9902502</t>
  </si>
  <si>
    <t>9902503</t>
  </si>
  <si>
    <t>9902531</t>
  </si>
  <si>
    <t>0509999</t>
  </si>
  <si>
    <t>Муниципальная программа Уссурийского городского округа "Переселение граждан из аварийного жилищного фонда в Уссурийском городском округе, на 2013 - 2015 годы"</t>
  </si>
  <si>
    <t>Краевая Муниципальная программа "Развитие малого и среднего предпринимательства в Приморском крае" на 2011-2013 годы</t>
  </si>
  <si>
    <t>Муниципальная программ "Строительство жилья экономкласса на территории Уссурийского городского округа на 2013 - 2015 годы"</t>
  </si>
  <si>
    <t>Муниципальная программа "Развитие системы газоснабжения Уссурийского городского округа на 2013 - 2017годы"</t>
  </si>
  <si>
    <t>Муниципальная программа "Энергоресурсосбережение и модернизация объектов коммунальной инфраструктуры Уссурийского городского округа на 2010 - 2014 годы"</t>
  </si>
  <si>
    <t xml:space="preserve">Муниципальная программа "Обеспечение пожарной безопасности Уссурийского городского округа на 2012 - 2015 годы" </t>
  </si>
  <si>
    <t xml:space="preserve"> Муниципальная программа "Развитие системы образования Уссурийского городского округа на 2013 - 2015 годы" </t>
  </si>
  <si>
    <t>Муниципальная программа "Сохранение и популяризация объектов культурного наследия на территории Уссурийского городского округа" на 2013 - 2015 годы</t>
  </si>
  <si>
    <t>Муниципальная программа "Обеспечение жильем молодых семей Уссурийского городского округа" на 2013-2015 годы</t>
  </si>
  <si>
    <t>Муниципальная программа "Поддержка социально ориентированных некоммерческих организаций на территории Уссурийского городского округа на 2012 - 2015 годы"</t>
  </si>
  <si>
    <t>Муниципальная программа "Развитие физической культуры и массового спорта в Уссурийском городском округе" на 2013 - 2015 годы</t>
  </si>
  <si>
    <t>Муниципальная программа "Формирование информационного общества в Уссурийском городском округе на 2013 - 2016 годы"</t>
  </si>
  <si>
    <t>3104000</t>
  </si>
  <si>
    <t>Муниципальная программа "Уссурийские дороги на 2012-2015 годы" (капитальный ремонт и ремонт дворовых территорий многоквартирных домов УГО)</t>
  </si>
  <si>
    <t>Муниципальная программа "Развитие муниципальных сетей водоснабжения и водоотведения Уссурийского городского округа на период 2012-2016 годы"</t>
  </si>
  <si>
    <t>Ведомственная целевая программа "Софинансирование капитального ремонта многоквартирных домов"</t>
  </si>
  <si>
    <t>Ведомственная целевая программа "Софинансирование капитального ремонта многоквартирных домов» (в части софинансирования из местного бюджета)</t>
  </si>
  <si>
    <t>Муниципальная программа "Чистая вода на 2013-2017 годы"</t>
  </si>
  <si>
    <t>3509999</t>
  </si>
  <si>
    <t>3609999</t>
  </si>
  <si>
    <t>Муниципальная программа "Повышение надежности электроснабжения объектов коммунальной инфраструктуры Уссурийского городского округа на 2012 - 2016 годы"</t>
  </si>
  <si>
    <t>3709999</t>
  </si>
  <si>
    <t>3809999</t>
  </si>
  <si>
    <t>6009999</t>
  </si>
  <si>
    <t>9906002</t>
  </si>
  <si>
    <t>Муниципальная программа "Ритуальные услуги и похоронное дело на территории Уссурийского городского округа на 2012-2015 годы"</t>
  </si>
  <si>
    <t>1309999</t>
  </si>
  <si>
    <t>Муниципальная программа "Светлый Уссурийск на 2012-2016 годы"</t>
  </si>
  <si>
    <t>3209999</t>
  </si>
  <si>
    <t>Муниципальная программа "Благоустройство территории Уссурийского городского округа на 2012 - 2016 годы"</t>
  </si>
  <si>
    <t>3309999</t>
  </si>
  <si>
    <t>1409999</t>
  </si>
  <si>
    <t>9902379</t>
  </si>
  <si>
    <t>Обеспечение деятельности в области охраны окружающей среды</t>
  </si>
  <si>
    <t>Муниципальная программа "Охрана окружающей среды Уссурийского городского округа на 2011 - 2015 годы"</t>
  </si>
  <si>
    <t>0219307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</si>
  <si>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</si>
  <si>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Аналитическая ведомственная целевая программа "Организация предоставления муниципальных услуг в сфере образования Уссурийского городского округа на  2013-2015 годы" (реализация общеобразовательных программ дошкольного образования в детских дошкольных учреждениях)</t>
  </si>
  <si>
    <t>6109999</t>
  </si>
  <si>
    <t>0229305</t>
  </si>
  <si>
    <t>Субвенции на реализацию дошкольного, общего и дополнительного образования в муниципальных образовательных учреждениях по основным общеобразовательным программам</t>
  </si>
  <si>
    <t>0229306</t>
  </si>
  <si>
    <t>Аналитическая ведомственная целевая программа "Организация предоставления муниципальных услуг в сфере образования Уссурийского городского округа на  2013-2015 годы" (реализация общеобразовательных программ начального общего, основного общего, среднего (полного) общего образования)</t>
  </si>
  <si>
    <t>Аналитическая ведомственная целевая программа "Организация предоставления муниципальных услуг в сфере образования Уссурийского городского округа на  2013-2015 годы" (реализация общеобразовательных программ дошкольного образования в общеобразовательных учреждениях)</t>
  </si>
  <si>
    <t>Аналитическая ведомственная целевая программа "Организация предоставления муниципальных услуг в сфере образования Уссурийского городского округа на  2013-2015 годы" (реализации общеобразовательных программ дополнительного образования детей)</t>
  </si>
  <si>
    <t xml:space="preserve">Муниципальная программа «Развитие системы образования Уссурийского городского округа на 2013 – 2015 годы» (выплата единовременной компенсации молодым специалистам, направленным в места, не связанные с местом их постоянного проживания)  </t>
  </si>
  <si>
    <t>0239308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</si>
  <si>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</si>
  <si>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«Развитие культуры и искусства Уссурийского городского округа на 2014-2016 годы»</t>
  </si>
  <si>
    <t>Ведомственная целевая программа "Организация и осуществление мероприятий по работе с молодежью на территории Уссурийского городского округа на 2013 - 2015 годы"</t>
  </si>
  <si>
    <t>2409999</t>
  </si>
  <si>
    <t>Аналитическая ведомственная целевая программа "Организация предоставления муниципальных услуг в сфере образования Уссурийского городского округа на  2013-2015 годы" (организации отдыха детей в каникулярное время в АУ ДОЛ "Надежда")</t>
  </si>
  <si>
    <t>3004000</t>
  </si>
  <si>
    <t>Аналитическая ведомственная целевая программа "Организация предоставления муниципальных услуг в сфере образования Уссурийского городского округа на  2013-2015 годы" (обеспечению деятельности МКУ "Централизованная бухгалтерия учреждений образования" и МКУ "Методический кабинет")</t>
  </si>
  <si>
    <t>7509999</t>
  </si>
  <si>
    <t>7204000</t>
  </si>
  <si>
    <t>7204100</t>
  </si>
  <si>
    <t>7204200</t>
  </si>
  <si>
    <t>7204300</t>
  </si>
  <si>
    <t>Доплаты к пенсиям муниципальных служащих Уссурийского городского округа</t>
  </si>
  <si>
    <t>9904911</t>
  </si>
  <si>
    <t>7401100</t>
  </si>
  <si>
    <t>Муниципальная программа «Обеспечение доступности ипотечного жилищного кредитования работникам бюджетной сферы в Уссурийском городском округе» на 2008 – 2016 годы (субсидии на погашение банковской процентной ставки ипотечного кредита на приобретение жилья)</t>
  </si>
  <si>
    <t>7909999</t>
  </si>
  <si>
    <t>0399309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</si>
  <si>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</si>
  <si>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0909999</t>
  </si>
  <si>
    <t>Муниципальная программа "Устойчивое развитие сельских территорий и расширение рынка сельскохозяйственной продукции в Уссурийском городском округе на 2013-2014 годы" (единовременная денежная выплата неработающим пенсионерам для проезда на дачные земельные участки садоводческих обществ)</t>
  </si>
  <si>
    <t>1901100</t>
  </si>
  <si>
    <t>1909999</t>
  </si>
  <si>
    <t>2209999</t>
  </si>
  <si>
    <t>9900653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</si>
  <si>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</si>
  <si>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</si>
  <si>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</si>
  <si>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</si>
  <si>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</si>
  <si>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</si>
  <si>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</si>
  <si>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</si>
  <si>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</si>
  <si>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</si>
  <si>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
государственного (муниципального) задания на оказание государственных
(муниципальных) услуг (выполнение работ)</t>
  </si>
  <si>
    <t xml:space="preserve">Исполнение муниципальных гарантий </t>
  </si>
  <si>
    <t>Иные выплаты персоналу государственных (муниципальных) органов,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</si>
  <si>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</t>
  </si>
  <si>
    <t>ВСЕГО РАСХОДОВ</t>
  </si>
  <si>
    <t>Сумма</t>
  </si>
  <si>
    <t>Сумма                  2015 года</t>
  </si>
  <si>
    <t>Сумма                     2016 года</t>
  </si>
  <si>
    <t>к решению Думы "О бюджете</t>
  </si>
  <si>
    <t xml:space="preserve">Уссурийского городского </t>
  </si>
  <si>
    <t>округа на 2014 год и плановый</t>
  </si>
  <si>
    <t>период 2015 и 2016 годов"</t>
  </si>
  <si>
    <t>Приложение 10</t>
  </si>
  <si>
    <t>Приложение 9</t>
  </si>
  <si>
    <t>Мероприятия, проводимые администрацией Уссурийского городского округа</t>
  </si>
  <si>
    <t>Мероприятия, проводимые Думой Уссурийского городского округа</t>
  </si>
  <si>
    <t xml:space="preserve">Центральный аппарат. Руководство и управление в сфере установленных функций органов местного самоуправления Уссурийского городского округа. </t>
  </si>
  <si>
    <t>Специальные расходы</t>
  </si>
  <si>
    <t>880</t>
  </si>
  <si>
    <t>Муниципальная программа "Развитие информационно-коммуникационных технологий на 2014-2017 годы"</t>
  </si>
  <si>
    <t>Муниципальная программа "Устойчивое развитие сельских территорий и расширение рынка сельскохозяйственной продукции в уссурийском городском округе на 2013 - 2014 годы"</t>
  </si>
  <si>
    <t>466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</si>
  <si>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 </t>
  </si>
  <si>
    <t>9903150</t>
  </si>
  <si>
    <t>Инвентаризация объектов освещения улично-дорожной сети</t>
  </si>
  <si>
    <t>9903151</t>
  </si>
  <si>
    <t>Мероприятия по работе с молодежью на территории Уссурийского городского округа</t>
  </si>
  <si>
    <t>9904310</t>
  </si>
  <si>
    <t>Муниципальная программа "Развитие туризма на территории Уссурийского городского округа на 2013 - 2015 годы"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</si>
  <si>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</si>
  <si>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</si>
  <si>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Муниципальная программа "Об организации и проведении на территории Уссурийского городского округа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лет, в 2013 - 2015 годах" </t>
  </si>
  <si>
    <t>Муниципальная программа "Профилактика производственного травматизма, профессиональных заболеваний и улучшение условий труда в муниципальных учреждениях Уссурийского городского округа и администрации Уссурийского городского округа на 2012-2015 годы"</t>
  </si>
  <si>
    <t xml:space="preserve">Муниципальная программа  "Об организации и проведении на территории Уссурийского городского округа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лет, в 2013 - 2015 годах" </t>
  </si>
  <si>
    <t>Муниципальная программа  "Профилактика производственного травматизма, профессиональных заболеваний и улучшение условий труда в муниципальных учреждениях Уссурийского городского округа и администрации Уссурийского городского округа на 2012-2015 годы"</t>
  </si>
  <si>
    <t>Муниципальная программа "Переселение граждан из аварийного жилищного фонда в Уссурийском городском округе, на 2013 - 2015 годы"</t>
  </si>
  <si>
    <t xml:space="preserve">Муниципальная программа "Переселение граждан из аварийного жилищного фонда в Уссурийском городском округе, на  2013 - 2015 годы" (обеспечение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бюджета) </t>
  </si>
  <si>
    <t>7309999</t>
  </si>
  <si>
    <t>Условно утвержденные расходы</t>
  </si>
  <si>
    <t xml:space="preserve">муниципальная программа "Об организации и проведении на территории Уссурийского городского округа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лет, в 2013 - 2015 годах" </t>
  </si>
  <si>
    <t>Мероприятия по физической культуре и массовому спорту в Уссурийском городском округе</t>
  </si>
  <si>
    <t>0699312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</si>
  <si>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</si>
  <si>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9995120</t>
  </si>
  <si>
    <t>Муниципальная программа "Формирование информационного общества в Уссурийском городском округе на 2013 - 2016 годы" (выплаты активистам органов территориального общественного самоуправления Уссурийский городской округ)</t>
  </si>
  <si>
    <t>Муниципальная программа "Уссурийские дороги на 2012 - 2015 годы" (содержание автомобильных дорог общего пользования местного значения Уссурийский городской округ и искусственных сооружений на них)</t>
  </si>
  <si>
    <t>Муниципальная аналитическая ведомственная целевая программа «Оказание муниципальных услуг учреждениями культуры и искусства Уссурийский городской округ на 2014-2016 годы» (обеспечение деятельности учреждений по внешкольной работе с детьми)</t>
  </si>
  <si>
    <t>Муниципальная аналитическая ведомственная целевая программа «Оказание муниципальных услуг учреждениями культуры и искусства Уссурийский городской округ на 2014-2016 годы» (обеспечение деятельности дворцов и домов культуры, других учреждений культуры и средств массовой информации)</t>
  </si>
  <si>
    <t>Муниципальная аналитическая ведомственная целевая программа «Оказание муниципальных услуг учреждениями культуры и искусства Уссурийский городской округ на 2014-2016 годы» (обеспечение деятельности музеев и постоянных выставок)</t>
  </si>
  <si>
    <t>Муниципальная аналитическая ведомственная целевая программа «Оказание муниципальных услуг учреждениями культуры и искусства Уссурийский городской округ на 2014-2016 годы» (обеспечение деятельности библиотек)</t>
  </si>
  <si>
    <t>Муниципальная аналитическая ведомственная целевая программа «Оказание муниципальных услуг учреждениями культуры и искусства Уссурийский городской округ на 2014-2016 годы» (обеспечение деятельности театров, цирков, концертных и других организаций исполнительских искусств)</t>
  </si>
  <si>
    <t>Муниципальная программа "Уссурийские дороги  на 2012-2015 годы" (ремонт автомобильных дорог общего пользования местного значения Уссурийский городской округ и искусственных сооружений на них)</t>
  </si>
  <si>
    <t>Содержание и ремонт дорог общего пользования местного значения Уссурийский городской округ</t>
  </si>
  <si>
    <t xml:space="preserve">бюджетных ассигнований  по  разделам,  подразделам,  целевым статьям  и группам (группам и подгруппам) видов  расходов на 2014 год в соответствии с классификацией  расходов  бюджета </t>
  </si>
  <si>
    <t xml:space="preserve">бюджетных ассигнований  по  разделам,  подразделам,  целевым статьям  и группам (группам и подгруппам) видов  расходов на плановый период 2015 - 2016 годов в соответствии с классификацией  расходов  бюджета </t>
  </si>
  <si>
    <t>Обязательный взнос в региональный фонд на капитальный ремонт муниципального жилья</t>
  </si>
  <si>
    <t>9902504</t>
  </si>
  <si>
    <t>Резервный фонд местных администраций Уссурийского городского округа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</si>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</sst>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_р_._-;\-* #,##0.0_р_._-;_-* &quot;-&quot;_р_._-;_-@_-"/>
    <numFmt numFmtId="176" formatCode="_-* #,##0.00_р_._-;\-* #,##0.00_р_._-;_-* &quot;-&quot;_р_._-;_-@_-"/>
    <numFmt numFmtId="177" formatCode="0.0%"/>
    <numFmt numFmtId="178" formatCode="0.0000"/>
    <numFmt numFmtId="179" formatCode="0.000"/>
    <numFmt numFmtId="180" formatCode="0.0"/>
    <numFmt numFmtId="181" formatCode="_-* #,##0.0_р_._-;\-* #,##0.0_р_._-;_-* &quot;-&quot;??_р_._-;_-@_-"/>
    <numFmt numFmtId="182" formatCode="_-* #,##0.0_р_._-;\-* #,##0.0_р_._-;_-* &quot;-&quot;?_р_._-;_-@_-"/>
    <numFmt numFmtId="183" formatCode="_-* #,##0_р_._-;\-* #,##0_р_._-;_-* &quot;-&quot;??_р_._-;_-@_-"/>
    <numFmt numFmtId="184" formatCode="0.000000"/>
    <numFmt numFmtId="185" formatCode="0.00000"/>
    <numFmt numFmtId="186" formatCode="#,##0.0"/>
    <numFmt numFmtId="187" formatCode="0.000%"/>
    <numFmt numFmtId="188" formatCode="_-* #,##0.000_р_._-;\-* #,##0.000_р_._-;_-* &quot;-&quot;??_р_._-;_-@_-"/>
    <numFmt numFmtId="189" formatCode="_-* #,##0.0&quot;р.&quot;_-;\-* #,##0.0&quot;р.&quot;_-;_-* &quot;-&quot;&quot;р.&quot;_-;_-@_-"/>
    <numFmt numFmtId="190" formatCode="0.00000000"/>
    <numFmt numFmtId="191" formatCode="0.0000000"/>
    <numFmt numFmtId="192" formatCode="0.000000000"/>
    <numFmt numFmtId="193" formatCode="#,##0_р_."/>
    <numFmt numFmtId="194" formatCode="#,##0.0_р_."/>
    <numFmt numFmtId="195" formatCode="_-* #,##0.0000_р_._-;\-* #,##0.0000_р_._-;_-* &quot;-&quot;??_р_._-;_-@_-"/>
    <numFmt numFmtId="196" formatCode="_-* #,##0.000_р_._-;\-* #,##0.000_р_._-;_-* &quot;-&quot;_р_._-;_-@_-"/>
    <numFmt numFmtId="197" formatCode="[$€-2]\ ###,000_);[Red]\([$€-2]\ ###,000\)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#,##0.0_ ;[Red]\-#,##0.0\ "/>
    <numFmt numFmtId="202" formatCode="#,##0.0_ ;\-#,##0.0\ "/>
    <numFmt numFmtId="203" formatCode="#,##0_ ;\-#,##0\ "/>
    <numFmt numFmtId="204" formatCode="[$-FC19]d\ mmmm\ yyyy\ &quot;г.&quot;"/>
    <numFmt numFmtId="205" formatCode="#,##0.00_р_."/>
    <numFmt numFmtId="206" formatCode="#,##0.00&quot;р.&quot;"/>
    <numFmt numFmtId="207" formatCode="_(* #,##0.0000_);_(* \(#,##0.0000\);_(* &quot;-&quot;??_);_(@_)"/>
  </numFmts>
  <fonts count="69">
    <font>
      <sz val="10"/>
      <name val="Arial"/>
      <family val="0"/>
    </font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  <xf numFmtId="0" fontId="6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33" borderId="0" xfId="87" applyFont="1" applyFill="1" applyAlignment="1">
      <alignment/>
      <protection/>
    </xf>
    <xf numFmtId="0" fontId="5" fillId="33" borderId="10" xfId="87" applyFont="1" applyFill="1" applyBorder="1" applyAlignment="1">
      <alignment/>
      <protection/>
    </xf>
    <xf numFmtId="171" fontId="5" fillId="33" borderId="0" xfId="102" applyNumberFormat="1" applyFont="1" applyFill="1" applyAlignment="1">
      <alignment horizontal="right" vertical="top"/>
    </xf>
    <xf numFmtId="0" fontId="5" fillId="33" borderId="10" xfId="87" applyFont="1" applyFill="1" applyBorder="1" applyAlignment="1">
      <alignment horizontal="center" vertical="center" wrapText="1"/>
      <protection/>
    </xf>
    <xf numFmtId="171" fontId="6" fillId="33" borderId="10" xfId="102" applyNumberFormat="1" applyFont="1" applyFill="1" applyBorder="1" applyAlignment="1">
      <alignment horizontal="right" vertical="top" wrapText="1"/>
    </xf>
    <xf numFmtId="171" fontId="5" fillId="33" borderId="10" xfId="102" applyNumberFormat="1" applyFont="1" applyFill="1" applyBorder="1" applyAlignment="1">
      <alignment horizontal="right" vertical="top" wrapText="1"/>
    </xf>
    <xf numFmtId="0" fontId="5" fillId="33" borderId="0" xfId="87" applyFont="1" applyFill="1">
      <alignment/>
      <protection/>
    </xf>
    <xf numFmtId="0" fontId="5" fillId="33" borderId="0" xfId="87" applyFont="1" applyFill="1" applyAlignment="1">
      <alignment wrapText="1"/>
      <protection/>
    </xf>
    <xf numFmtId="0" fontId="5" fillId="33" borderId="0" xfId="87" applyFont="1" applyFill="1" applyAlignment="1">
      <alignment horizontal="center" vertical="center" wrapText="1"/>
      <protection/>
    </xf>
    <xf numFmtId="0" fontId="5" fillId="33" borderId="10" xfId="87" applyFont="1" applyFill="1" applyBorder="1" applyAlignment="1">
      <alignment horizontal="center" vertical="top" wrapText="1"/>
      <protection/>
    </xf>
    <xf numFmtId="0" fontId="6" fillId="33" borderId="0" xfId="87" applyFont="1" applyFill="1" applyAlignment="1">
      <alignment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87" applyFont="1" applyFill="1" applyBorder="1" applyAlignment="1">
      <alignment wrapText="1"/>
      <protection/>
    </xf>
    <xf numFmtId="0" fontId="5" fillId="33" borderId="10" xfId="0" applyFont="1" applyFill="1" applyBorder="1" applyAlignment="1">
      <alignment horizontal="left" wrapText="1"/>
    </xf>
    <xf numFmtId="49" fontId="5" fillId="33" borderId="10" xfId="87" applyNumberFormat="1" applyFont="1" applyFill="1" applyBorder="1" applyAlignment="1">
      <alignment horizontal="center" vertical="top" wrapText="1" shrinkToFit="1"/>
      <protection/>
    </xf>
    <xf numFmtId="49" fontId="5" fillId="33" borderId="10" xfId="0" applyNumberFormat="1" applyFont="1" applyFill="1" applyBorder="1" applyAlignment="1">
      <alignment horizontal="center" vertical="top" shrinkToFit="1"/>
    </xf>
    <xf numFmtId="0" fontId="5" fillId="33" borderId="10" xfId="87" applyFont="1" applyFill="1" applyBorder="1" applyAlignment="1">
      <alignment horizontal="center" vertical="top"/>
      <protection/>
    </xf>
    <xf numFmtId="0" fontId="5" fillId="33" borderId="10" xfId="87" applyNumberFormat="1" applyFont="1" applyFill="1" applyBorder="1" applyAlignment="1">
      <alignment horizontal="center" vertical="top"/>
      <protection/>
    </xf>
    <xf numFmtId="0" fontId="5" fillId="33" borderId="10" xfId="87" applyFont="1" applyFill="1" applyBorder="1" applyAlignment="1">
      <alignment horizontal="left" wrapText="1"/>
      <protection/>
    </xf>
    <xf numFmtId="0" fontId="6" fillId="33" borderId="10" xfId="87" applyFont="1" applyFill="1" applyBorder="1" applyAlignment="1">
      <alignment horizontal="center" vertical="top" wrapText="1"/>
      <protection/>
    </xf>
    <xf numFmtId="0" fontId="5" fillId="33" borderId="10" xfId="87" applyFont="1" applyFill="1" applyBorder="1" applyAlignment="1">
      <alignment horizontal="left" vertical="top" wrapText="1"/>
      <protection/>
    </xf>
    <xf numFmtId="49" fontId="6" fillId="33" borderId="10" xfId="87" applyNumberFormat="1" applyFont="1" applyFill="1" applyBorder="1" applyAlignment="1">
      <alignment horizontal="center" vertical="top" wrapText="1" shrinkToFit="1"/>
      <protection/>
    </xf>
    <xf numFmtId="49" fontId="5" fillId="33" borderId="10" xfId="102" applyNumberFormat="1" applyFont="1" applyFill="1" applyBorder="1" applyAlignment="1">
      <alignment horizontal="center" vertical="top" wrapText="1" shrinkToFit="1"/>
    </xf>
    <xf numFmtId="49" fontId="5" fillId="0" borderId="10" xfId="87" applyNumberFormat="1" applyFont="1" applyFill="1" applyBorder="1" applyAlignment="1">
      <alignment horizontal="center" vertical="top" wrapText="1" shrinkToFit="1"/>
      <protection/>
    </xf>
    <xf numFmtId="0" fontId="5" fillId="33" borderId="10" xfId="102" applyNumberFormat="1" applyFont="1" applyFill="1" applyBorder="1" applyAlignment="1">
      <alignment horizontal="center" vertical="top"/>
    </xf>
    <xf numFmtId="49" fontId="5" fillId="33" borderId="10" xfId="87" applyNumberFormat="1" applyFont="1" applyFill="1" applyBorder="1" applyAlignment="1">
      <alignment horizontal="center" vertical="top"/>
      <protection/>
    </xf>
    <xf numFmtId="0" fontId="5" fillId="33" borderId="0" xfId="87" applyFont="1" applyFill="1" applyAlignment="1">
      <alignment horizontal="center" wrapText="1"/>
      <protection/>
    </xf>
    <xf numFmtId="0" fontId="5" fillId="0" borderId="10" xfId="87" applyFont="1" applyFill="1" applyBorder="1" applyAlignment="1">
      <alignment horizontal="center" vertical="center" wrapText="1"/>
      <protection/>
    </xf>
    <xf numFmtId="171" fontId="5" fillId="33" borderId="10" xfId="102" applyFont="1" applyFill="1" applyBorder="1" applyAlignment="1">
      <alignment horizontal="right" vertical="top" wrapText="1"/>
    </xf>
    <xf numFmtId="171" fontId="6" fillId="33" borderId="10" xfId="102" applyFont="1" applyFill="1" applyBorder="1" applyAlignment="1">
      <alignment horizontal="right" vertical="top" wrapText="1"/>
    </xf>
    <xf numFmtId="171" fontId="5" fillId="33" borderId="10" xfId="102" applyFont="1" applyFill="1" applyBorder="1" applyAlignment="1">
      <alignment horizontal="right" vertical="top"/>
    </xf>
    <xf numFmtId="171" fontId="5" fillId="33" borderId="10" xfId="102" applyFont="1" applyFill="1" applyBorder="1" applyAlignment="1">
      <alignment horizontal="right" vertical="top" wrapText="1" shrinkToFit="1"/>
    </xf>
    <xf numFmtId="171" fontId="5" fillId="0" borderId="10" xfId="102" applyNumberFormat="1" applyFont="1" applyFill="1" applyBorder="1" applyAlignment="1" applyProtection="1">
      <alignment horizontal="right" vertical="top" wrapText="1"/>
      <protection/>
    </xf>
    <xf numFmtId="49" fontId="5" fillId="0" borderId="10" xfId="87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0" applyFont="1" applyAlignment="1">
      <alignment horizontal="left"/>
    </xf>
    <xf numFmtId="171" fontId="5" fillId="33" borderId="0" xfId="102" applyNumberFormat="1" applyFont="1" applyFill="1" applyAlignment="1">
      <alignment horizontal="left" vertical="top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71" fontId="5" fillId="33" borderId="0" xfId="102" applyNumberFormat="1" applyFont="1" applyFill="1" applyAlignment="1">
      <alignment horizontal="left" vertical="top" wrapText="1"/>
    </xf>
    <xf numFmtId="171" fontId="5" fillId="0" borderId="10" xfId="105" applyNumberFormat="1" applyFont="1" applyFill="1" applyBorder="1" applyAlignment="1" applyProtection="1">
      <alignment horizontal="right" vertical="top" wrapText="1"/>
      <protection/>
    </xf>
    <xf numFmtId="49" fontId="5" fillId="0" borderId="10" xfId="102" applyNumberFormat="1" applyFont="1" applyFill="1" applyBorder="1" applyAlignment="1" applyProtection="1">
      <alignment horizontal="center" vertical="top" wrapText="1" shrinkToFit="1"/>
      <protection/>
    </xf>
    <xf numFmtId="0" fontId="5" fillId="33" borderId="0" xfId="87" applyFont="1" applyFill="1" applyAlignment="1">
      <alignment horizontal="center"/>
      <protection/>
    </xf>
    <xf numFmtId="0" fontId="5" fillId="33" borderId="0" xfId="87" applyFont="1" applyFill="1" applyAlignment="1">
      <alignment horizontal="center" vertical="top" wrapText="1"/>
      <protection/>
    </xf>
    <xf numFmtId="0" fontId="5" fillId="33" borderId="0" xfId="87" applyFont="1" applyFill="1" applyAlignment="1">
      <alignment horizontal="center"/>
      <protection/>
    </xf>
    <xf numFmtId="0" fontId="5" fillId="33" borderId="0" xfId="87" applyFont="1" applyFill="1" applyAlignment="1">
      <alignment horizontal="center" vertical="top" wrapText="1"/>
      <protection/>
    </xf>
    <xf numFmtId="0" fontId="5" fillId="33" borderId="0" xfId="87" applyFont="1" applyFill="1" applyAlignment="1">
      <alignment horizontal="center" vertical="top"/>
      <protection/>
    </xf>
    <xf numFmtId="0" fontId="5" fillId="0" borderId="10" xfId="87" applyFont="1" applyFill="1" applyBorder="1" applyAlignment="1" applyProtection="1">
      <alignment horizontal="center" vertical="top"/>
      <protection/>
    </xf>
    <xf numFmtId="0" fontId="5" fillId="0" borderId="10" xfId="87" applyFont="1" applyFill="1" applyBorder="1" applyAlignment="1">
      <alignment horizontal="center" vertical="top"/>
      <protection/>
    </xf>
    <xf numFmtId="0" fontId="6" fillId="33" borderId="10" xfId="87" applyFont="1" applyFill="1" applyBorder="1" applyAlignment="1">
      <alignment horizontal="left" vertical="top" wrapText="1"/>
      <protection/>
    </xf>
    <xf numFmtId="0" fontId="5" fillId="33" borderId="0" xfId="87" applyFont="1" applyFill="1" applyAlignment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5" fillId="33" borderId="0" xfId="87" applyFont="1" applyFill="1" applyAlignment="1">
      <alignment horizontal="left" wrapText="1"/>
      <protection/>
    </xf>
    <xf numFmtId="0" fontId="5" fillId="33" borderId="10" xfId="89" applyNumberFormat="1" applyFont="1" applyFill="1" applyBorder="1" applyAlignment="1" applyProtection="1">
      <alignment horizontal="left" vertical="top" wrapText="1"/>
      <protection/>
    </xf>
    <xf numFmtId="0" fontId="5" fillId="0" borderId="10" xfId="89" applyNumberFormat="1" applyFont="1" applyFill="1" applyBorder="1" applyAlignment="1" applyProtection="1">
      <alignment horizontal="left" vertical="top" wrapText="1"/>
      <protection/>
    </xf>
    <xf numFmtId="0" fontId="5" fillId="0" borderId="10" xfId="87" applyFont="1" applyFill="1" applyBorder="1" applyAlignment="1">
      <alignment horizontal="left" vertical="top" wrapText="1"/>
      <protection/>
    </xf>
    <xf numFmtId="0" fontId="5" fillId="33" borderId="10" xfId="87" applyNumberFormat="1" applyFont="1" applyFill="1" applyBorder="1" applyAlignment="1">
      <alignment horizontal="left" vertical="top" wrapText="1"/>
      <protection/>
    </xf>
    <xf numFmtId="0" fontId="68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88" applyNumberFormat="1" applyFont="1" applyFill="1" applyBorder="1" applyAlignment="1" applyProtection="1">
      <alignment horizontal="left" vertical="top" wrapText="1"/>
      <protection/>
    </xf>
    <xf numFmtId="0" fontId="5" fillId="33" borderId="10" xfId="84" applyFont="1" applyFill="1" applyBorder="1" applyAlignment="1">
      <alignment horizontal="left" vertical="top" wrapText="1"/>
      <protection/>
    </xf>
    <xf numFmtId="2" fontId="68" fillId="34" borderId="10" xfId="0" applyNumberFormat="1" applyFont="1" applyFill="1" applyBorder="1" applyAlignment="1">
      <alignment horizontal="left" vertical="top" wrapText="1"/>
    </xf>
    <xf numFmtId="0" fontId="5" fillId="33" borderId="10" xfId="88" applyNumberFormat="1" applyFont="1" applyFill="1" applyBorder="1" applyAlignment="1" applyProtection="1">
      <alignment horizontal="left" vertical="top" wrapText="1"/>
      <protection/>
    </xf>
    <xf numFmtId="49" fontId="6" fillId="33" borderId="10" xfId="102" applyNumberFormat="1" applyFont="1" applyFill="1" applyBorder="1" applyAlignment="1">
      <alignment horizontal="center" vertical="top" wrapText="1" shrinkToFit="1"/>
    </xf>
    <xf numFmtId="171" fontId="5" fillId="33" borderId="10" xfId="102" applyNumberFormat="1" applyFont="1" applyFill="1" applyBorder="1" applyAlignment="1">
      <alignment horizontal="center" vertical="center" wrapText="1"/>
    </xf>
    <xf numFmtId="0" fontId="5" fillId="33" borderId="0" xfId="87" applyFont="1" applyFill="1" applyAlignment="1">
      <alignment horizontal="center"/>
      <protection/>
    </xf>
    <xf numFmtId="0" fontId="5" fillId="0" borderId="0" xfId="87" applyFont="1" applyFill="1" applyAlignment="1">
      <alignment vertical="top"/>
      <protection/>
    </xf>
    <xf numFmtId="0" fontId="5" fillId="0" borderId="0" xfId="87" applyFont="1" applyFill="1" applyAlignment="1">
      <alignment horizontal="left" vertical="top"/>
      <protection/>
    </xf>
    <xf numFmtId="0" fontId="5" fillId="0" borderId="10" xfId="0" applyFont="1" applyFill="1" applyBorder="1" applyAlignment="1" applyProtection="1">
      <alignment vertical="top" wrapText="1"/>
      <protection/>
    </xf>
    <xf numFmtId="171" fontId="5" fillId="33" borderId="10" xfId="102" applyNumberFormat="1" applyFont="1" applyFill="1" applyBorder="1" applyAlignment="1">
      <alignment vertical="top" wrapText="1"/>
    </xf>
    <xf numFmtId="171" fontId="5" fillId="33" borderId="10" xfId="87" applyNumberFormat="1" applyFont="1" applyFill="1" applyBorder="1" applyAlignment="1">
      <alignment vertical="top" wrapText="1"/>
      <protection/>
    </xf>
    <xf numFmtId="0" fontId="5" fillId="0" borderId="10" xfId="87" applyFont="1" applyFill="1" applyBorder="1" applyAlignment="1">
      <alignment vertical="top" wrapText="1"/>
      <protection/>
    </xf>
    <xf numFmtId="2" fontId="5" fillId="33" borderId="10" xfId="87" applyNumberFormat="1" applyFont="1" applyFill="1" applyBorder="1" applyAlignment="1">
      <alignment vertical="top" wrapText="1"/>
      <protection/>
    </xf>
    <xf numFmtId="2" fontId="5" fillId="33" borderId="10" xfId="102" applyNumberFormat="1" applyFont="1" applyFill="1" applyBorder="1" applyAlignment="1">
      <alignment horizontal="right" vertical="top" wrapText="1"/>
    </xf>
    <xf numFmtId="0" fontId="7" fillId="0" borderId="0" xfId="87" applyFont="1" applyFill="1" applyBorder="1" applyAlignment="1">
      <alignment wrapText="1"/>
      <protection/>
    </xf>
    <xf numFmtId="0" fontId="7" fillId="0" borderId="0" xfId="87" applyFont="1" applyFill="1" applyBorder="1" applyAlignment="1">
      <alignment vertical="top" wrapText="1"/>
      <protection/>
    </xf>
    <xf numFmtId="2" fontId="5" fillId="33" borderId="10" xfId="87" applyNumberFormat="1" applyFont="1" applyFill="1" applyBorder="1" applyAlignment="1">
      <alignment vertical="top"/>
      <protection/>
    </xf>
    <xf numFmtId="171" fontId="5" fillId="0" borderId="10" xfId="87" applyNumberFormat="1" applyFont="1" applyFill="1" applyBorder="1" applyAlignment="1">
      <alignment horizontal="right" vertical="top" wrapText="1"/>
      <protection/>
    </xf>
    <xf numFmtId="43" fontId="5" fillId="33" borderId="0" xfId="87" applyNumberFormat="1" applyFont="1" applyFill="1" applyAlignment="1">
      <alignment horizontal="center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5" fillId="35" borderId="10" xfId="0" applyFont="1" applyFill="1" applyBorder="1" applyAlignment="1" applyProtection="1">
      <alignment horizontal="left" vertical="top" wrapText="1"/>
      <protection/>
    </xf>
    <xf numFmtId="0" fontId="5" fillId="35" borderId="10" xfId="87" applyFont="1" applyFill="1" applyBorder="1" applyAlignment="1" applyProtection="1">
      <alignment horizontal="center" vertical="top"/>
      <protection/>
    </xf>
    <xf numFmtId="49" fontId="5" fillId="35" borderId="10" xfId="87" applyNumberFormat="1" applyFont="1" applyFill="1" applyBorder="1" applyAlignment="1" applyProtection="1">
      <alignment horizontal="center" vertical="top" wrapText="1" shrinkToFit="1"/>
      <protection/>
    </xf>
    <xf numFmtId="0" fontId="5" fillId="33" borderId="10" xfId="87" applyFont="1" applyFill="1" applyBorder="1" applyAlignment="1">
      <alignment vertical="top"/>
      <protection/>
    </xf>
    <xf numFmtId="171" fontId="5" fillId="33" borderId="10" xfId="102" applyFont="1" applyFill="1" applyBorder="1" applyAlignment="1">
      <alignment vertical="top"/>
    </xf>
    <xf numFmtId="49" fontId="5" fillId="33" borderId="10" xfId="106" applyNumberFormat="1" applyFont="1" applyFill="1" applyBorder="1" applyAlignment="1">
      <alignment horizontal="center" vertical="top" wrapText="1" shrinkToFit="1"/>
    </xf>
    <xf numFmtId="171" fontId="5" fillId="33" borderId="10" xfId="102" applyFont="1" applyFill="1" applyBorder="1" applyAlignment="1">
      <alignment vertical="top" wrapText="1"/>
    </xf>
    <xf numFmtId="0" fontId="5" fillId="33" borderId="0" xfId="87" applyFont="1" applyFill="1" applyAlignment="1">
      <alignment horizontal="center"/>
      <protection/>
    </xf>
    <xf numFmtId="0" fontId="5" fillId="33" borderId="0" xfId="87" applyFont="1" applyFill="1" applyAlignment="1">
      <alignment horizontal="center" vertical="top" wrapText="1"/>
      <protection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uro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Итог 2" xfId="78"/>
    <cellStyle name="Контрольная ячейка" xfId="79"/>
    <cellStyle name="Контрольная ячейка 2" xfId="80"/>
    <cellStyle name="Название" xfId="81"/>
    <cellStyle name="Нейтральный" xfId="82"/>
    <cellStyle name="Нейтральный 2" xfId="83"/>
    <cellStyle name="Обычный 11" xfId="84"/>
    <cellStyle name="Обычный 2" xfId="85"/>
    <cellStyle name="Обычный 3" xfId="86"/>
    <cellStyle name="Обычный_Приложение 6, 7 раздел подраздел" xfId="87"/>
    <cellStyle name="Обычный_Программы1" xfId="88"/>
    <cellStyle name="Обычный_Программы1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Финансовый 2" xfId="104"/>
    <cellStyle name="Финансовый 2 2" xfId="105"/>
    <cellStyle name="Финансовый 3" xfId="106"/>
    <cellStyle name="Хороший" xfId="107"/>
    <cellStyle name="Хороший 2" xfId="108"/>
  </cellStyles>
  <dxfs count="1">
    <dxf/>
  </dxfs>
  <tableStyles count="1" defaultTableStyle="TableStyleMedium9" defaultPivotStyle="PivotStyleLight16">
    <tableStyle name="Стиль таблицы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2"/>
  <sheetViews>
    <sheetView showGridLines="0" zoomScale="120" zoomScaleNormal="120" workbookViewId="0" topLeftCell="A300">
      <selection activeCell="D315" sqref="D315"/>
    </sheetView>
  </sheetViews>
  <sheetFormatPr defaultColWidth="9.140625" defaultRowHeight="12.75" outlineLevelRow="5"/>
  <cols>
    <col min="1" max="1" width="42.421875" style="50" customWidth="1"/>
    <col min="2" max="2" width="6.8515625" style="46" customWidth="1"/>
    <col min="3" max="3" width="10.28125" style="46" customWidth="1"/>
    <col min="4" max="4" width="6.28125" style="46" customWidth="1"/>
    <col min="5" max="5" width="18.00390625" style="42" customWidth="1"/>
    <col min="6" max="6" width="18.00390625" style="3" customWidth="1"/>
    <col min="7" max="7" width="15.8515625" style="7" customWidth="1"/>
    <col min="8" max="8" width="13.140625" style="7" customWidth="1"/>
    <col min="9" max="16384" width="9.140625" style="7" customWidth="1"/>
  </cols>
  <sheetData>
    <row r="1" spans="4:6" ht="16.5">
      <c r="D1" s="66" t="s">
        <v>396</v>
      </c>
      <c r="E1" s="35"/>
      <c r="F1" s="36"/>
    </row>
    <row r="2" spans="4:6" ht="16.5">
      <c r="D2" s="67" t="s">
        <v>391</v>
      </c>
      <c r="E2" s="35"/>
      <c r="F2" s="36"/>
    </row>
    <row r="3" spans="4:6" ht="16.5">
      <c r="D3" s="67" t="s">
        <v>392</v>
      </c>
      <c r="E3" s="35"/>
      <c r="F3" s="36"/>
    </row>
    <row r="4" spans="4:6" ht="16.5">
      <c r="D4" s="67" t="s">
        <v>393</v>
      </c>
      <c r="E4" s="35"/>
      <c r="F4" s="36"/>
    </row>
    <row r="5" ht="16.5">
      <c r="D5" s="67" t="s">
        <v>394</v>
      </c>
    </row>
    <row r="6" spans="4:5" ht="12" customHeight="1">
      <c r="D6" s="67"/>
      <c r="E6" s="65"/>
    </row>
    <row r="7" spans="1:6" ht="16.5">
      <c r="A7" s="87" t="s">
        <v>64</v>
      </c>
      <c r="B7" s="87"/>
      <c r="C7" s="87"/>
      <c r="D7" s="87"/>
      <c r="E7" s="87"/>
      <c r="F7" s="87"/>
    </row>
    <row r="8" spans="1:6" ht="37.5" customHeight="1">
      <c r="A8" s="88" t="s">
        <v>436</v>
      </c>
      <c r="B8" s="88"/>
      <c r="C8" s="88"/>
      <c r="D8" s="88"/>
      <c r="E8" s="88"/>
      <c r="F8" s="88"/>
    </row>
    <row r="9" spans="1:4" ht="15.75" customHeight="1">
      <c r="A9" s="87"/>
      <c r="B9" s="87"/>
      <c r="C9" s="87"/>
      <c r="D9" s="87"/>
    </row>
    <row r="10" spans="1:6" s="8" customFormat="1" ht="15.75" customHeight="1">
      <c r="A10" s="50"/>
      <c r="B10" s="43"/>
      <c r="C10" s="43"/>
      <c r="D10" s="43"/>
      <c r="E10" s="27"/>
      <c r="F10" s="39" t="s">
        <v>62</v>
      </c>
    </row>
    <row r="11" spans="1:6" s="9" customFormat="1" ht="83.25" customHeight="1">
      <c r="A11" s="4" t="s">
        <v>67</v>
      </c>
      <c r="B11" s="4" t="s">
        <v>68</v>
      </c>
      <c r="C11" s="4" t="s">
        <v>69</v>
      </c>
      <c r="D11" s="4" t="s">
        <v>70</v>
      </c>
      <c r="E11" s="64" t="s">
        <v>388</v>
      </c>
      <c r="F11" s="28" t="s">
        <v>191</v>
      </c>
    </row>
    <row r="12" spans="1:6" s="8" customFormat="1" ht="16.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s="11" customFormat="1" ht="33">
      <c r="A13" s="49" t="s">
        <v>71</v>
      </c>
      <c r="B13" s="22" t="s">
        <v>72</v>
      </c>
      <c r="C13" s="22" t="s">
        <v>73</v>
      </c>
      <c r="D13" s="22" t="s">
        <v>74</v>
      </c>
      <c r="E13" s="5">
        <f>E14+E17+E32+E40+E47+E59+E64+E70</f>
        <v>339007.44</v>
      </c>
      <c r="F13" s="5">
        <f>F14+F17+F32+F40+F47+F59+F64+F70</f>
        <v>11753.47</v>
      </c>
    </row>
    <row r="14" spans="1:6" s="8" customFormat="1" ht="66" outlineLevel="1">
      <c r="A14" s="21" t="s">
        <v>75</v>
      </c>
      <c r="B14" s="15" t="s">
        <v>76</v>
      </c>
      <c r="C14" s="15" t="s">
        <v>73</v>
      </c>
      <c r="D14" s="15" t="s">
        <v>74</v>
      </c>
      <c r="E14" s="29">
        <f>E15</f>
        <v>2088.62</v>
      </c>
      <c r="F14" s="29">
        <f>F15</f>
        <v>0</v>
      </c>
    </row>
    <row r="15" spans="1:6" s="8" customFormat="1" ht="16.5" outlineLevel="3">
      <c r="A15" s="21" t="s">
        <v>240</v>
      </c>
      <c r="B15" s="15" t="s">
        <v>76</v>
      </c>
      <c r="C15" s="15" t="s">
        <v>237</v>
      </c>
      <c r="D15" s="15" t="s">
        <v>74</v>
      </c>
      <c r="E15" s="29">
        <f>E16</f>
        <v>2088.62</v>
      </c>
      <c r="F15" s="29">
        <f>F16</f>
        <v>0</v>
      </c>
    </row>
    <row r="16" spans="1:6" s="8" customFormat="1" ht="66" outlineLevel="5">
      <c r="A16" s="21" t="s">
        <v>373</v>
      </c>
      <c r="B16" s="15" t="s">
        <v>76</v>
      </c>
      <c r="C16" s="15" t="s">
        <v>237</v>
      </c>
      <c r="D16" s="15" t="s">
        <v>132</v>
      </c>
      <c r="E16" s="29">
        <v>2088.62</v>
      </c>
      <c r="F16" s="29"/>
    </row>
    <row r="17" spans="1:6" s="8" customFormat="1" ht="82.5" outlineLevel="1">
      <c r="A17" s="21" t="s">
        <v>77</v>
      </c>
      <c r="B17" s="15" t="s">
        <v>81</v>
      </c>
      <c r="C17" s="15" t="s">
        <v>73</v>
      </c>
      <c r="D17" s="15" t="s">
        <v>74</v>
      </c>
      <c r="E17" s="29">
        <f>E18+E28+E30</f>
        <v>17791.21</v>
      </c>
      <c r="F17" s="29">
        <f>F18+F28+F30</f>
        <v>0</v>
      </c>
    </row>
    <row r="18" spans="1:6" s="8" customFormat="1" ht="82.5" outlineLevel="3">
      <c r="A18" s="21" t="s">
        <v>238</v>
      </c>
      <c r="B18" s="15" t="s">
        <v>81</v>
      </c>
      <c r="C18" s="15" t="s">
        <v>239</v>
      </c>
      <c r="D18" s="15" t="s">
        <v>74</v>
      </c>
      <c r="E18" s="29">
        <f>E19+E22+E25+E26+E27</f>
        <v>13891.109999999999</v>
      </c>
      <c r="F18" s="29">
        <f>F19+F22+F25+F26+F27</f>
        <v>0</v>
      </c>
    </row>
    <row r="19" spans="1:6" s="8" customFormat="1" ht="49.5" outlineLevel="5">
      <c r="A19" s="21" t="s">
        <v>172</v>
      </c>
      <c r="B19" s="15" t="s">
        <v>81</v>
      </c>
      <c r="C19" s="15" t="s">
        <v>239</v>
      </c>
      <c r="D19" s="15" t="s">
        <v>171</v>
      </c>
      <c r="E19" s="29">
        <f>E20+E21</f>
        <v>11248.8</v>
      </c>
      <c r="F19" s="29">
        <f>F20+F21</f>
        <v>0</v>
      </c>
    </row>
    <row r="20" spans="1:6" s="8" customFormat="1" ht="66" outlineLevel="5">
      <c r="A20" s="21" t="s">
        <v>373</v>
      </c>
      <c r="B20" s="15" t="s">
        <v>81</v>
      </c>
      <c r="C20" s="15" t="s">
        <v>239</v>
      </c>
      <c r="D20" s="15" t="s">
        <v>132</v>
      </c>
      <c r="E20" s="29">
        <v>11208.9</v>
      </c>
      <c r="F20" s="29"/>
    </row>
    <row r="21" spans="1:6" s="8" customFormat="1" ht="66" outlineLevel="5">
      <c r="A21" s="12" t="s">
        <v>385</v>
      </c>
      <c r="B21" s="15" t="s">
        <v>81</v>
      </c>
      <c r="C21" s="15" t="s">
        <v>239</v>
      </c>
      <c r="D21" s="15" t="s">
        <v>133</v>
      </c>
      <c r="E21" s="29">
        <v>39.9</v>
      </c>
      <c r="F21" s="29"/>
    </row>
    <row r="22" spans="1:6" s="8" customFormat="1" ht="49.5" outlineLevel="5">
      <c r="A22" s="21" t="s">
        <v>188</v>
      </c>
      <c r="B22" s="15" t="s">
        <v>81</v>
      </c>
      <c r="C22" s="15" t="s">
        <v>239</v>
      </c>
      <c r="D22" s="15" t="s">
        <v>168</v>
      </c>
      <c r="E22" s="29">
        <f>E23+E24</f>
        <v>2606.31</v>
      </c>
      <c r="F22" s="29">
        <f>F23+F24</f>
        <v>0</v>
      </c>
    </row>
    <row r="23" spans="1:6" s="8" customFormat="1" ht="49.5" outlineLevel="5">
      <c r="A23" s="21" t="s">
        <v>158</v>
      </c>
      <c r="B23" s="15" t="s">
        <v>81</v>
      </c>
      <c r="C23" s="15" t="s">
        <v>239</v>
      </c>
      <c r="D23" s="15" t="s">
        <v>134</v>
      </c>
      <c r="E23" s="29">
        <v>1102.91</v>
      </c>
      <c r="F23" s="29"/>
    </row>
    <row r="24" spans="1:6" s="8" customFormat="1" ht="49.5" outlineLevel="5">
      <c r="A24" s="21" t="s">
        <v>375</v>
      </c>
      <c r="B24" s="15" t="s">
        <v>81</v>
      </c>
      <c r="C24" s="15" t="s">
        <v>239</v>
      </c>
      <c r="D24" s="15" t="s">
        <v>135</v>
      </c>
      <c r="E24" s="29">
        <f>1497.6+5.8</f>
        <v>1503.3999999999999</v>
      </c>
      <c r="F24" s="29"/>
    </row>
    <row r="25" spans="1:6" s="8" customFormat="1" ht="16.5" outlineLevel="5">
      <c r="A25" s="21" t="s">
        <v>148</v>
      </c>
      <c r="B25" s="15" t="s">
        <v>81</v>
      </c>
      <c r="C25" s="15" t="s">
        <v>239</v>
      </c>
      <c r="D25" s="15" t="s">
        <v>147</v>
      </c>
      <c r="E25" s="29"/>
      <c r="F25" s="29"/>
    </row>
    <row r="26" spans="1:6" s="8" customFormat="1" ht="33" outlineLevel="5">
      <c r="A26" s="21" t="s">
        <v>21</v>
      </c>
      <c r="B26" s="15" t="s">
        <v>81</v>
      </c>
      <c r="C26" s="15" t="s">
        <v>239</v>
      </c>
      <c r="D26" s="15" t="s">
        <v>142</v>
      </c>
      <c r="E26" s="29">
        <v>36</v>
      </c>
      <c r="F26" s="29"/>
    </row>
    <row r="27" spans="1:6" s="8" customFormat="1" ht="33" outlineLevel="5">
      <c r="A27" s="12" t="s">
        <v>141</v>
      </c>
      <c r="B27" s="15" t="s">
        <v>81</v>
      </c>
      <c r="C27" s="15" t="s">
        <v>239</v>
      </c>
      <c r="D27" s="15" t="s">
        <v>140</v>
      </c>
      <c r="E27" s="29"/>
      <c r="F27" s="29"/>
    </row>
    <row r="28" spans="1:6" s="8" customFormat="1" ht="33" outlineLevel="3">
      <c r="A28" s="21" t="s">
        <v>241</v>
      </c>
      <c r="B28" s="15" t="s">
        <v>81</v>
      </c>
      <c r="C28" s="15" t="s">
        <v>242</v>
      </c>
      <c r="D28" s="15" t="s">
        <v>74</v>
      </c>
      <c r="E28" s="29">
        <f>E29</f>
        <v>2306.6</v>
      </c>
      <c r="F28" s="29">
        <f>F29</f>
        <v>0</v>
      </c>
    </row>
    <row r="29" spans="1:6" s="8" customFormat="1" ht="66" outlineLevel="5">
      <c r="A29" s="21" t="s">
        <v>373</v>
      </c>
      <c r="B29" s="15" t="s">
        <v>81</v>
      </c>
      <c r="C29" s="15" t="s">
        <v>242</v>
      </c>
      <c r="D29" s="15" t="s">
        <v>132</v>
      </c>
      <c r="E29" s="29">
        <v>2306.6</v>
      </c>
      <c r="F29" s="29"/>
    </row>
    <row r="30" spans="1:6" s="8" customFormat="1" ht="33" outlineLevel="3">
      <c r="A30" s="21" t="s">
        <v>244</v>
      </c>
      <c r="B30" s="15" t="s">
        <v>81</v>
      </c>
      <c r="C30" s="15" t="s">
        <v>243</v>
      </c>
      <c r="D30" s="15" t="s">
        <v>74</v>
      </c>
      <c r="E30" s="29">
        <f>E31</f>
        <v>1593.5</v>
      </c>
      <c r="F30" s="29">
        <f>F31</f>
        <v>0</v>
      </c>
    </row>
    <row r="31" spans="1:6" s="8" customFormat="1" ht="66" outlineLevel="5">
      <c r="A31" s="21" t="s">
        <v>373</v>
      </c>
      <c r="B31" s="15" t="s">
        <v>81</v>
      </c>
      <c r="C31" s="15" t="s">
        <v>243</v>
      </c>
      <c r="D31" s="15" t="s">
        <v>132</v>
      </c>
      <c r="E31" s="29">
        <v>1593.5</v>
      </c>
      <c r="F31" s="29"/>
    </row>
    <row r="32" spans="1:6" s="8" customFormat="1" ht="99" outlineLevel="1">
      <c r="A32" s="21" t="s">
        <v>82</v>
      </c>
      <c r="B32" s="15" t="s">
        <v>83</v>
      </c>
      <c r="C32" s="15" t="s">
        <v>73</v>
      </c>
      <c r="D32" s="15" t="s">
        <v>74</v>
      </c>
      <c r="E32" s="29">
        <f>E33</f>
        <v>46332.82</v>
      </c>
      <c r="F32" s="29">
        <f>F33</f>
        <v>0</v>
      </c>
    </row>
    <row r="33" spans="1:6" s="8" customFormat="1" ht="82.5" outlineLevel="3">
      <c r="A33" s="21" t="s">
        <v>238</v>
      </c>
      <c r="B33" s="15" t="s">
        <v>83</v>
      </c>
      <c r="C33" s="15" t="s">
        <v>239</v>
      </c>
      <c r="D33" s="15" t="s">
        <v>74</v>
      </c>
      <c r="E33" s="29">
        <f>E34+E37</f>
        <v>46332.82</v>
      </c>
      <c r="F33" s="29">
        <f>F34+F37</f>
        <v>0</v>
      </c>
    </row>
    <row r="34" spans="1:6" s="8" customFormat="1" ht="49.5" outlineLevel="5">
      <c r="A34" s="21" t="s">
        <v>172</v>
      </c>
      <c r="B34" s="15" t="s">
        <v>83</v>
      </c>
      <c r="C34" s="15" t="s">
        <v>239</v>
      </c>
      <c r="D34" s="15" t="s">
        <v>171</v>
      </c>
      <c r="E34" s="29">
        <f>E35+E36</f>
        <v>45974.63</v>
      </c>
      <c r="F34" s="29">
        <f>F35+F36</f>
        <v>0</v>
      </c>
    </row>
    <row r="35" spans="1:6" s="8" customFormat="1" ht="66" outlineLevel="5">
      <c r="A35" s="21" t="s">
        <v>373</v>
      </c>
      <c r="B35" s="15" t="s">
        <v>83</v>
      </c>
      <c r="C35" s="15" t="s">
        <v>239</v>
      </c>
      <c r="D35" s="15" t="s">
        <v>132</v>
      </c>
      <c r="E35" s="29">
        <v>45942.1</v>
      </c>
      <c r="F35" s="29"/>
    </row>
    <row r="36" spans="1:6" s="8" customFormat="1" ht="66" outlineLevel="5">
      <c r="A36" s="12" t="s">
        <v>385</v>
      </c>
      <c r="B36" s="15" t="s">
        <v>83</v>
      </c>
      <c r="C36" s="15" t="s">
        <v>239</v>
      </c>
      <c r="D36" s="15" t="s">
        <v>133</v>
      </c>
      <c r="E36" s="29">
        <v>32.53</v>
      </c>
      <c r="F36" s="29"/>
    </row>
    <row r="37" spans="1:6" s="8" customFormat="1" ht="49.5" outlineLevel="5">
      <c r="A37" s="21" t="s">
        <v>190</v>
      </c>
      <c r="B37" s="15" t="s">
        <v>83</v>
      </c>
      <c r="C37" s="15" t="s">
        <v>239</v>
      </c>
      <c r="D37" s="15" t="s">
        <v>168</v>
      </c>
      <c r="E37" s="29">
        <f>E38+E39</f>
        <v>358.19</v>
      </c>
      <c r="F37" s="29">
        <f>F38+F39</f>
        <v>0</v>
      </c>
    </row>
    <row r="38" spans="1:6" s="8" customFormat="1" ht="49.5" outlineLevel="5">
      <c r="A38" s="21" t="s">
        <v>158</v>
      </c>
      <c r="B38" s="15" t="s">
        <v>83</v>
      </c>
      <c r="C38" s="15" t="s">
        <v>239</v>
      </c>
      <c r="D38" s="15" t="s">
        <v>134</v>
      </c>
      <c r="E38" s="29"/>
      <c r="F38" s="29"/>
    </row>
    <row r="39" spans="1:6" s="8" customFormat="1" ht="49.5" outlineLevel="5">
      <c r="A39" s="21" t="s">
        <v>375</v>
      </c>
      <c r="B39" s="15" t="s">
        <v>83</v>
      </c>
      <c r="C39" s="15" t="s">
        <v>239</v>
      </c>
      <c r="D39" s="15" t="s">
        <v>135</v>
      </c>
      <c r="E39" s="29">
        <v>358.19</v>
      </c>
      <c r="F39" s="29"/>
    </row>
    <row r="40" spans="1:6" s="8" customFormat="1" ht="16.5" hidden="1" outlineLevel="5">
      <c r="A40" s="51" t="s">
        <v>53</v>
      </c>
      <c r="B40" s="34" t="s">
        <v>52</v>
      </c>
      <c r="C40" s="34" t="s">
        <v>73</v>
      </c>
      <c r="D40" s="34" t="s">
        <v>74</v>
      </c>
      <c r="E40" s="29">
        <f>E41+E43+E45</f>
        <v>0</v>
      </c>
      <c r="F40" s="29">
        <f>F41+F43+F45</f>
        <v>0</v>
      </c>
    </row>
    <row r="41" spans="1:6" s="8" customFormat="1" ht="49.5" hidden="1" outlineLevel="5">
      <c r="A41" s="51" t="s">
        <v>222</v>
      </c>
      <c r="B41" s="34" t="s">
        <v>52</v>
      </c>
      <c r="C41" s="34" t="s">
        <v>225</v>
      </c>
      <c r="D41" s="34" t="s">
        <v>74</v>
      </c>
      <c r="E41" s="29">
        <f>E42</f>
        <v>0</v>
      </c>
      <c r="F41" s="33">
        <f>F42</f>
        <v>0</v>
      </c>
    </row>
    <row r="42" spans="1:6" s="8" customFormat="1" ht="49.5" hidden="1" outlineLevel="5">
      <c r="A42" s="51" t="s">
        <v>375</v>
      </c>
      <c r="B42" s="34" t="s">
        <v>52</v>
      </c>
      <c r="C42" s="34" t="s">
        <v>225</v>
      </c>
      <c r="D42" s="34" t="s">
        <v>135</v>
      </c>
      <c r="E42" s="29"/>
      <c r="F42" s="33"/>
    </row>
    <row r="43" spans="1:6" s="8" customFormat="1" ht="66" hidden="1" outlineLevel="5">
      <c r="A43" s="51" t="s">
        <v>223</v>
      </c>
      <c r="B43" s="34" t="s">
        <v>52</v>
      </c>
      <c r="C43" s="34" t="s">
        <v>226</v>
      </c>
      <c r="D43" s="34" t="s">
        <v>74</v>
      </c>
      <c r="E43" s="29">
        <f>E44</f>
        <v>0</v>
      </c>
      <c r="F43" s="29">
        <f>F44</f>
        <v>0</v>
      </c>
    </row>
    <row r="44" spans="1:6" s="8" customFormat="1" ht="49.5" hidden="1" outlineLevel="5">
      <c r="A44" s="51" t="s">
        <v>375</v>
      </c>
      <c r="B44" s="34" t="s">
        <v>52</v>
      </c>
      <c r="C44" s="34" t="s">
        <v>226</v>
      </c>
      <c r="D44" s="34" t="s">
        <v>135</v>
      </c>
      <c r="E44" s="29"/>
      <c r="F44" s="33"/>
    </row>
    <row r="45" spans="1:6" s="8" customFormat="1" ht="49.5" hidden="1" outlineLevel="5">
      <c r="A45" s="51" t="s">
        <v>224</v>
      </c>
      <c r="B45" s="34" t="s">
        <v>52</v>
      </c>
      <c r="C45" s="34" t="s">
        <v>227</v>
      </c>
      <c r="D45" s="34" t="s">
        <v>74</v>
      </c>
      <c r="E45" s="29">
        <f>E46</f>
        <v>0</v>
      </c>
      <c r="F45" s="29">
        <f>F46</f>
        <v>0</v>
      </c>
    </row>
    <row r="46" spans="1:6" s="8" customFormat="1" ht="49.5" hidden="1" outlineLevel="5">
      <c r="A46" s="51" t="s">
        <v>375</v>
      </c>
      <c r="B46" s="34" t="s">
        <v>52</v>
      </c>
      <c r="C46" s="34" t="s">
        <v>227</v>
      </c>
      <c r="D46" s="34" t="s">
        <v>135</v>
      </c>
      <c r="E46" s="29"/>
      <c r="F46" s="33"/>
    </row>
    <row r="47" spans="1:6" s="8" customFormat="1" ht="66" outlineLevel="1" collapsed="1">
      <c r="A47" s="21" t="s">
        <v>84</v>
      </c>
      <c r="B47" s="15" t="s">
        <v>85</v>
      </c>
      <c r="C47" s="15" t="s">
        <v>73</v>
      </c>
      <c r="D47" s="15" t="s">
        <v>74</v>
      </c>
      <c r="E47" s="29">
        <f>E48+E57</f>
        <v>22554.45</v>
      </c>
      <c r="F47" s="29">
        <f>F48+F57</f>
        <v>0</v>
      </c>
    </row>
    <row r="48" spans="1:6" s="8" customFormat="1" ht="82.5" outlineLevel="3">
      <c r="A48" s="21" t="s">
        <v>238</v>
      </c>
      <c r="B48" s="15" t="s">
        <v>85</v>
      </c>
      <c r="C48" s="15" t="s">
        <v>239</v>
      </c>
      <c r="D48" s="15" t="s">
        <v>74</v>
      </c>
      <c r="E48" s="29">
        <f>E49+E52+E55+E56</f>
        <v>21416.25</v>
      </c>
      <c r="F48" s="29">
        <f>F49+F52+F55+F56</f>
        <v>0</v>
      </c>
    </row>
    <row r="49" spans="1:6" s="8" customFormat="1" ht="49.5" outlineLevel="5">
      <c r="A49" s="21" t="s">
        <v>172</v>
      </c>
      <c r="B49" s="15" t="s">
        <v>85</v>
      </c>
      <c r="C49" s="15" t="s">
        <v>239</v>
      </c>
      <c r="D49" s="15" t="s">
        <v>171</v>
      </c>
      <c r="E49" s="29">
        <f>E50+E51</f>
        <v>18852.61</v>
      </c>
      <c r="F49" s="29">
        <f>F50+F51</f>
        <v>0</v>
      </c>
    </row>
    <row r="50" spans="1:6" s="8" customFormat="1" ht="66" outlineLevel="5">
      <c r="A50" s="21" t="s">
        <v>373</v>
      </c>
      <c r="B50" s="15" t="s">
        <v>85</v>
      </c>
      <c r="C50" s="15" t="s">
        <v>239</v>
      </c>
      <c r="D50" s="15" t="s">
        <v>132</v>
      </c>
      <c r="E50" s="29">
        <f>14649.9+4190.51</f>
        <v>18840.41</v>
      </c>
      <c r="F50" s="29"/>
    </row>
    <row r="51" spans="1:6" s="8" customFormat="1" ht="66" outlineLevel="5">
      <c r="A51" s="12" t="s">
        <v>385</v>
      </c>
      <c r="B51" s="15" t="s">
        <v>85</v>
      </c>
      <c r="C51" s="15" t="s">
        <v>239</v>
      </c>
      <c r="D51" s="15" t="s">
        <v>133</v>
      </c>
      <c r="E51" s="29">
        <f>12.2</f>
        <v>12.2</v>
      </c>
      <c r="F51" s="29"/>
    </row>
    <row r="52" spans="1:6" s="8" customFormat="1" ht="49.5" outlineLevel="5">
      <c r="A52" s="21" t="s">
        <v>186</v>
      </c>
      <c r="B52" s="15" t="s">
        <v>85</v>
      </c>
      <c r="C52" s="15" t="s">
        <v>239</v>
      </c>
      <c r="D52" s="15" t="s">
        <v>168</v>
      </c>
      <c r="E52" s="29">
        <f>E53+E54</f>
        <v>2557.6400000000003</v>
      </c>
      <c r="F52" s="29">
        <f>F53+F54</f>
        <v>0</v>
      </c>
    </row>
    <row r="53" spans="1:6" s="8" customFormat="1" ht="49.5" outlineLevel="5">
      <c r="A53" s="21" t="s">
        <v>158</v>
      </c>
      <c r="B53" s="15" t="s">
        <v>85</v>
      </c>
      <c r="C53" s="15" t="s">
        <v>239</v>
      </c>
      <c r="D53" s="15" t="s">
        <v>134</v>
      </c>
      <c r="E53" s="29">
        <f>1132.14+602.2+200</f>
        <v>1934.3400000000001</v>
      </c>
      <c r="F53" s="29"/>
    </row>
    <row r="54" spans="1:6" s="8" customFormat="1" ht="49.5" outlineLevel="5">
      <c r="A54" s="21" t="s">
        <v>375</v>
      </c>
      <c r="B54" s="15" t="s">
        <v>85</v>
      </c>
      <c r="C54" s="15" t="s">
        <v>239</v>
      </c>
      <c r="D54" s="15" t="s">
        <v>135</v>
      </c>
      <c r="E54" s="29">
        <f>272.9+320.4+30</f>
        <v>623.3</v>
      </c>
      <c r="F54" s="29"/>
    </row>
    <row r="55" spans="1:6" s="8" customFormat="1" ht="33" outlineLevel="5">
      <c r="A55" s="21" t="s">
        <v>21</v>
      </c>
      <c r="B55" s="15" t="s">
        <v>85</v>
      </c>
      <c r="C55" s="15" t="s">
        <v>239</v>
      </c>
      <c r="D55" s="15" t="s">
        <v>142</v>
      </c>
      <c r="E55" s="29">
        <f>6</f>
        <v>6</v>
      </c>
      <c r="F55" s="29"/>
    </row>
    <row r="56" spans="1:6" s="8" customFormat="1" ht="33" hidden="1" outlineLevel="5">
      <c r="A56" s="12" t="s">
        <v>141</v>
      </c>
      <c r="B56" s="15" t="s">
        <v>85</v>
      </c>
      <c r="C56" s="15" t="s">
        <v>239</v>
      </c>
      <c r="D56" s="15" t="s">
        <v>140</v>
      </c>
      <c r="E56" s="29"/>
      <c r="F56" s="29"/>
    </row>
    <row r="57" spans="1:6" s="8" customFormat="1" ht="49.5" outlineLevel="5">
      <c r="A57" s="21" t="s">
        <v>245</v>
      </c>
      <c r="B57" s="15" t="s">
        <v>85</v>
      </c>
      <c r="C57" s="15" t="s">
        <v>246</v>
      </c>
      <c r="D57" s="15" t="s">
        <v>74</v>
      </c>
      <c r="E57" s="29">
        <f>E58</f>
        <v>1138.2</v>
      </c>
      <c r="F57" s="29">
        <f>F58</f>
        <v>0</v>
      </c>
    </row>
    <row r="58" spans="1:6" s="8" customFormat="1" ht="66" outlineLevel="5">
      <c r="A58" s="21" t="s">
        <v>373</v>
      </c>
      <c r="B58" s="15" t="s">
        <v>85</v>
      </c>
      <c r="C58" s="15" t="s">
        <v>246</v>
      </c>
      <c r="D58" s="15" t="s">
        <v>132</v>
      </c>
      <c r="E58" s="29">
        <v>1138.2</v>
      </c>
      <c r="F58" s="29"/>
    </row>
    <row r="59" spans="1:6" s="8" customFormat="1" ht="33" outlineLevel="5">
      <c r="A59" s="21" t="s">
        <v>78</v>
      </c>
      <c r="B59" s="15" t="s">
        <v>79</v>
      </c>
      <c r="C59" s="15" t="s">
        <v>73</v>
      </c>
      <c r="D59" s="15" t="s">
        <v>74</v>
      </c>
      <c r="E59" s="29">
        <f>E60+E62</f>
        <v>8462.44</v>
      </c>
      <c r="F59" s="29">
        <f>F60+F62</f>
        <v>0</v>
      </c>
    </row>
    <row r="60" spans="1:6" s="8" customFormat="1" ht="49.5" outlineLevel="5">
      <c r="A60" s="21" t="s">
        <v>66</v>
      </c>
      <c r="B60" s="15" t="s">
        <v>79</v>
      </c>
      <c r="C60" s="15" t="s">
        <v>249</v>
      </c>
      <c r="D60" s="15" t="s">
        <v>74</v>
      </c>
      <c r="E60" s="29">
        <f>E61</f>
        <v>4231.22</v>
      </c>
      <c r="F60" s="29">
        <f>F61</f>
        <v>0</v>
      </c>
    </row>
    <row r="61" spans="1:6" s="8" customFormat="1" ht="16.5" outlineLevel="5">
      <c r="A61" s="21" t="s">
        <v>400</v>
      </c>
      <c r="B61" s="15" t="s">
        <v>79</v>
      </c>
      <c r="C61" s="15" t="s">
        <v>249</v>
      </c>
      <c r="D61" s="15" t="s">
        <v>401</v>
      </c>
      <c r="E61" s="29">
        <v>4231.22</v>
      </c>
      <c r="F61" s="29"/>
    </row>
    <row r="62" spans="1:6" s="8" customFormat="1" ht="33" outlineLevel="5">
      <c r="A62" s="21" t="s">
        <v>80</v>
      </c>
      <c r="B62" s="15" t="s">
        <v>79</v>
      </c>
      <c r="C62" s="15" t="s">
        <v>250</v>
      </c>
      <c r="D62" s="15" t="s">
        <v>74</v>
      </c>
      <c r="E62" s="29">
        <f>E63</f>
        <v>4231.22</v>
      </c>
      <c r="F62" s="29">
        <f>F63</f>
        <v>0</v>
      </c>
    </row>
    <row r="63" spans="1:6" s="8" customFormat="1" ht="16.5" outlineLevel="5">
      <c r="A63" s="21" t="s">
        <v>400</v>
      </c>
      <c r="B63" s="15" t="s">
        <v>79</v>
      </c>
      <c r="C63" s="15" t="s">
        <v>250</v>
      </c>
      <c r="D63" s="15" t="s">
        <v>401</v>
      </c>
      <c r="E63" s="29">
        <v>4231.22</v>
      </c>
      <c r="F63" s="29"/>
    </row>
    <row r="64" spans="1:6" s="8" customFormat="1" ht="16.5" outlineLevel="1">
      <c r="A64" s="21" t="s">
        <v>88</v>
      </c>
      <c r="B64" s="15" t="s">
        <v>86</v>
      </c>
      <c r="C64" s="15" t="s">
        <v>73</v>
      </c>
      <c r="D64" s="15" t="s">
        <v>74</v>
      </c>
      <c r="E64" s="29">
        <f>E65</f>
        <v>7150</v>
      </c>
      <c r="F64" s="29">
        <f>F65</f>
        <v>0</v>
      </c>
    </row>
    <row r="65" spans="1:6" s="8" customFormat="1" ht="49.5" outlineLevel="3">
      <c r="A65" s="21" t="s">
        <v>440</v>
      </c>
      <c r="B65" s="15" t="s">
        <v>86</v>
      </c>
      <c r="C65" s="15" t="s">
        <v>251</v>
      </c>
      <c r="D65" s="15" t="s">
        <v>74</v>
      </c>
      <c r="E65" s="29">
        <f>E66</f>
        <v>7150</v>
      </c>
      <c r="F65" s="29">
        <f>F66</f>
        <v>0</v>
      </c>
    </row>
    <row r="66" spans="1:6" s="8" customFormat="1" ht="16.5" outlineLevel="5">
      <c r="A66" s="14" t="s">
        <v>139</v>
      </c>
      <c r="B66" s="15" t="s">
        <v>86</v>
      </c>
      <c r="C66" s="15" t="s">
        <v>251</v>
      </c>
      <c r="D66" s="15" t="s">
        <v>138</v>
      </c>
      <c r="E66" s="29">
        <f>3000+4150</f>
        <v>7150</v>
      </c>
      <c r="F66" s="29"/>
    </row>
    <row r="67" spans="1:6" s="8" customFormat="1" ht="16.5" outlineLevel="5">
      <c r="A67" s="21" t="s">
        <v>59</v>
      </c>
      <c r="B67" s="15"/>
      <c r="C67" s="15"/>
      <c r="D67" s="15"/>
      <c r="E67" s="29"/>
      <c r="F67" s="29"/>
    </row>
    <row r="68" spans="1:6" s="8" customFormat="1" ht="16.5" outlineLevel="5">
      <c r="A68" s="21" t="s">
        <v>60</v>
      </c>
      <c r="B68" s="15"/>
      <c r="C68" s="15"/>
      <c r="D68" s="15"/>
      <c r="E68" s="29">
        <v>4150</v>
      </c>
      <c r="F68" s="29"/>
    </row>
    <row r="69" spans="1:6" s="8" customFormat="1" ht="49.5" outlineLevel="5">
      <c r="A69" s="21" t="s">
        <v>61</v>
      </c>
      <c r="B69" s="15"/>
      <c r="C69" s="15"/>
      <c r="D69" s="15"/>
      <c r="E69" s="29">
        <v>3000</v>
      </c>
      <c r="F69" s="29"/>
    </row>
    <row r="70" spans="1:6" s="8" customFormat="1" ht="16.5" outlineLevel="1">
      <c r="A70" s="21" t="s">
        <v>89</v>
      </c>
      <c r="B70" s="15" t="s">
        <v>102</v>
      </c>
      <c r="C70" s="15" t="s">
        <v>73</v>
      </c>
      <c r="D70" s="15" t="s">
        <v>74</v>
      </c>
      <c r="E70" s="29">
        <f>E179+E125+E71+E73+E75+E134+E78+E136+E138+E141+E143+E153+E163+E81+E171+E89+E91+E97+E99+E103+E105+E109+E111+E115+E118+E120+E122</f>
        <v>234627.90000000002</v>
      </c>
      <c r="F70" s="29">
        <f>F179+F125+F71+F73+F75+F134+F78+F136+F138+F141+F143+F153+F163+F81+F171+F89+F91+F97+F99+F103+F105+F109+F111+F115+F118+F120+F122</f>
        <v>11753.47</v>
      </c>
    </row>
    <row r="71" spans="1:6" s="8" customFormat="1" ht="33" hidden="1" outlineLevel="5">
      <c r="A71" s="21" t="s">
        <v>0</v>
      </c>
      <c r="B71" s="15" t="s">
        <v>102</v>
      </c>
      <c r="C71" s="15" t="s">
        <v>254</v>
      </c>
      <c r="D71" s="15" t="s">
        <v>74</v>
      </c>
      <c r="E71" s="29">
        <f>E72</f>
        <v>0</v>
      </c>
      <c r="F71" s="29">
        <f>F72</f>
        <v>0</v>
      </c>
    </row>
    <row r="72" spans="1:6" s="8" customFormat="1" ht="99" hidden="1" outlineLevel="5">
      <c r="A72" s="12" t="s">
        <v>189</v>
      </c>
      <c r="B72" s="15" t="s">
        <v>102</v>
      </c>
      <c r="C72" s="15" t="s">
        <v>254</v>
      </c>
      <c r="D72" s="15" t="s">
        <v>143</v>
      </c>
      <c r="E72" s="29"/>
      <c r="F72" s="29"/>
    </row>
    <row r="73" spans="1:6" s="8" customFormat="1" ht="49.5" hidden="1" outlineLevel="5">
      <c r="A73" s="21" t="s">
        <v>252</v>
      </c>
      <c r="B73" s="15" t="s">
        <v>102</v>
      </c>
      <c r="C73" s="15" t="s">
        <v>251</v>
      </c>
      <c r="D73" s="15" t="s">
        <v>74</v>
      </c>
      <c r="E73" s="29">
        <f>E74</f>
        <v>0</v>
      </c>
      <c r="F73" s="29">
        <f>F74</f>
        <v>0</v>
      </c>
    </row>
    <row r="74" spans="1:6" s="8" customFormat="1" ht="16.5" hidden="1" outlineLevel="5">
      <c r="A74" s="52" t="s">
        <v>148</v>
      </c>
      <c r="B74" s="15" t="s">
        <v>102</v>
      </c>
      <c r="C74" s="15" t="s">
        <v>251</v>
      </c>
      <c r="D74" s="15" t="s">
        <v>147</v>
      </c>
      <c r="E74" s="29"/>
      <c r="F74" s="29"/>
    </row>
    <row r="75" spans="1:6" s="8" customFormat="1" ht="49.5" hidden="1" outlineLevel="3">
      <c r="A75" s="21" t="s">
        <v>256</v>
      </c>
      <c r="B75" s="15" t="s">
        <v>102</v>
      </c>
      <c r="C75" s="15" t="s">
        <v>255</v>
      </c>
      <c r="D75" s="15" t="s">
        <v>74</v>
      </c>
      <c r="E75" s="29">
        <f>E76+E77</f>
        <v>0</v>
      </c>
      <c r="F75" s="29">
        <f>F76+F77</f>
        <v>0</v>
      </c>
    </row>
    <row r="76" spans="1:6" s="8" customFormat="1" ht="49.5" hidden="1" outlineLevel="5">
      <c r="A76" s="21" t="s">
        <v>375</v>
      </c>
      <c r="B76" s="15" t="s">
        <v>102</v>
      </c>
      <c r="C76" s="15" t="s">
        <v>255</v>
      </c>
      <c r="D76" s="15" t="s">
        <v>135</v>
      </c>
      <c r="E76" s="29"/>
      <c r="F76" s="29"/>
    </row>
    <row r="77" spans="1:6" s="8" customFormat="1" ht="33" hidden="1" outlineLevel="5">
      <c r="A77" s="21" t="s">
        <v>141</v>
      </c>
      <c r="B77" s="15" t="s">
        <v>102</v>
      </c>
      <c r="C77" s="15" t="s">
        <v>255</v>
      </c>
      <c r="D77" s="15" t="s">
        <v>140</v>
      </c>
      <c r="E77" s="29"/>
      <c r="F77" s="29"/>
    </row>
    <row r="78" spans="1:6" s="8" customFormat="1" ht="49.5" hidden="1" outlineLevel="4">
      <c r="A78" s="21" t="s">
        <v>114</v>
      </c>
      <c r="B78" s="15" t="s">
        <v>102</v>
      </c>
      <c r="C78" s="15" t="s">
        <v>258</v>
      </c>
      <c r="D78" s="15" t="s">
        <v>74</v>
      </c>
      <c r="E78" s="29">
        <f>E79</f>
        <v>0</v>
      </c>
      <c r="F78" s="29">
        <f>F79</f>
        <v>0</v>
      </c>
    </row>
    <row r="79" spans="1:6" s="8" customFormat="1" ht="181.5" hidden="1" outlineLevel="4">
      <c r="A79" s="21" t="s">
        <v>194</v>
      </c>
      <c r="B79" s="15" t="s">
        <v>102</v>
      </c>
      <c r="C79" s="15" t="s">
        <v>258</v>
      </c>
      <c r="D79" s="15" t="s">
        <v>146</v>
      </c>
      <c r="E79" s="29"/>
      <c r="F79" s="29"/>
    </row>
    <row r="80" spans="1:6" s="8" customFormat="1" ht="33" hidden="1" outlineLevel="4">
      <c r="A80" s="21" t="s">
        <v>185</v>
      </c>
      <c r="B80" s="15" t="s">
        <v>102</v>
      </c>
      <c r="C80" s="15" t="s">
        <v>259</v>
      </c>
      <c r="D80" s="15" t="s">
        <v>184</v>
      </c>
      <c r="E80" s="29"/>
      <c r="F80" s="29"/>
    </row>
    <row r="81" spans="1:6" s="8" customFormat="1" ht="82.5" outlineLevel="5">
      <c r="A81" s="12" t="s">
        <v>54</v>
      </c>
      <c r="B81" s="15" t="s">
        <v>102</v>
      </c>
      <c r="C81" s="15" t="s">
        <v>265</v>
      </c>
      <c r="D81" s="15" t="s">
        <v>74</v>
      </c>
      <c r="E81" s="29">
        <f>E82+E85+E88</f>
        <v>1167</v>
      </c>
      <c r="F81" s="29">
        <f>F82+F85+F88</f>
        <v>1167</v>
      </c>
    </row>
    <row r="82" spans="1:6" s="8" customFormat="1" ht="49.5" outlineLevel="5">
      <c r="A82" s="21" t="s">
        <v>172</v>
      </c>
      <c r="B82" s="15" t="s">
        <v>102</v>
      </c>
      <c r="C82" s="15" t="s">
        <v>265</v>
      </c>
      <c r="D82" s="15" t="s">
        <v>171</v>
      </c>
      <c r="E82" s="29">
        <f>E83+E84</f>
        <v>1095.32</v>
      </c>
      <c r="F82" s="29">
        <f>F83+F84</f>
        <v>1095.32</v>
      </c>
    </row>
    <row r="83" spans="1:6" s="8" customFormat="1" ht="66" outlineLevel="5">
      <c r="A83" s="21" t="s">
        <v>373</v>
      </c>
      <c r="B83" s="15" t="s">
        <v>102</v>
      </c>
      <c r="C83" s="15" t="s">
        <v>265</v>
      </c>
      <c r="D83" s="15" t="s">
        <v>132</v>
      </c>
      <c r="E83" s="29">
        <v>1090.52</v>
      </c>
      <c r="F83" s="29">
        <v>1090.52</v>
      </c>
    </row>
    <row r="84" spans="1:6" s="8" customFormat="1" ht="66" outlineLevel="5">
      <c r="A84" s="12" t="s">
        <v>385</v>
      </c>
      <c r="B84" s="15" t="s">
        <v>102</v>
      </c>
      <c r="C84" s="15" t="s">
        <v>265</v>
      </c>
      <c r="D84" s="15" t="s">
        <v>133</v>
      </c>
      <c r="E84" s="29">
        <v>4.8</v>
      </c>
      <c r="F84" s="29">
        <v>4.8</v>
      </c>
    </row>
    <row r="85" spans="1:6" s="8" customFormat="1" ht="49.5" outlineLevel="5">
      <c r="A85" s="21" t="s">
        <v>186</v>
      </c>
      <c r="B85" s="15" t="s">
        <v>102</v>
      </c>
      <c r="C85" s="15" t="s">
        <v>265</v>
      </c>
      <c r="D85" s="15" t="s">
        <v>168</v>
      </c>
      <c r="E85" s="29">
        <f>E86+E87</f>
        <v>69.68</v>
      </c>
      <c r="F85" s="29">
        <f>F86+F87</f>
        <v>69.68</v>
      </c>
    </row>
    <row r="86" spans="1:6" s="8" customFormat="1" ht="49.5" hidden="1" outlineLevel="5">
      <c r="A86" s="21" t="s">
        <v>158</v>
      </c>
      <c r="B86" s="15" t="s">
        <v>102</v>
      </c>
      <c r="C86" s="15" t="s">
        <v>265</v>
      </c>
      <c r="D86" s="15" t="s">
        <v>134</v>
      </c>
      <c r="E86" s="29"/>
      <c r="F86" s="29"/>
    </row>
    <row r="87" spans="1:6" s="8" customFormat="1" ht="49.5" outlineLevel="5">
      <c r="A87" s="21" t="s">
        <v>375</v>
      </c>
      <c r="B87" s="15" t="s">
        <v>102</v>
      </c>
      <c r="C87" s="15" t="s">
        <v>265</v>
      </c>
      <c r="D87" s="15" t="s">
        <v>135</v>
      </c>
      <c r="E87" s="29">
        <v>69.68</v>
      </c>
      <c r="F87" s="29">
        <v>69.68</v>
      </c>
    </row>
    <row r="88" spans="1:6" s="1" customFormat="1" ht="33" outlineLevel="1">
      <c r="A88" s="21" t="s">
        <v>21</v>
      </c>
      <c r="B88" s="15" t="s">
        <v>102</v>
      </c>
      <c r="C88" s="15" t="s">
        <v>265</v>
      </c>
      <c r="D88" s="15" t="s">
        <v>142</v>
      </c>
      <c r="E88" s="29">
        <v>2</v>
      </c>
      <c r="F88" s="29">
        <v>2</v>
      </c>
    </row>
    <row r="89" spans="1:6" s="8" customFormat="1" ht="82.5" hidden="1" outlineLevel="2">
      <c r="A89" s="53" t="s">
        <v>268</v>
      </c>
      <c r="B89" s="15" t="s">
        <v>102</v>
      </c>
      <c r="C89" s="15" t="s">
        <v>267</v>
      </c>
      <c r="D89" s="15" t="s">
        <v>74</v>
      </c>
      <c r="E89" s="29">
        <f>E90</f>
        <v>0</v>
      </c>
      <c r="F89" s="29">
        <f>F90</f>
        <v>0</v>
      </c>
    </row>
    <row r="90" spans="1:6" s="8" customFormat="1" ht="49.5" hidden="1" outlineLevel="2">
      <c r="A90" s="51" t="s">
        <v>158</v>
      </c>
      <c r="B90" s="15" t="s">
        <v>102</v>
      </c>
      <c r="C90" s="15" t="s">
        <v>267</v>
      </c>
      <c r="D90" s="15" t="s">
        <v>134</v>
      </c>
      <c r="E90" s="29"/>
      <c r="F90" s="29"/>
    </row>
    <row r="91" spans="1:6" s="1" customFormat="1" ht="82.5" outlineLevel="4">
      <c r="A91" s="54" t="s">
        <v>196</v>
      </c>
      <c r="B91" s="15" t="s">
        <v>102</v>
      </c>
      <c r="C91" s="15" t="s">
        <v>269</v>
      </c>
      <c r="D91" s="15" t="s">
        <v>74</v>
      </c>
      <c r="E91" s="29">
        <f>SUM(E92:E96)</f>
        <v>13820.1</v>
      </c>
      <c r="F91" s="29">
        <f>SUM(F93:F96)</f>
        <v>0</v>
      </c>
    </row>
    <row r="92" spans="1:6" s="1" customFormat="1" ht="66" outlineLevel="4">
      <c r="A92" s="21" t="s">
        <v>169</v>
      </c>
      <c r="B92" s="15" t="s">
        <v>102</v>
      </c>
      <c r="C92" s="15" t="s">
        <v>269</v>
      </c>
      <c r="D92" s="15" t="s">
        <v>170</v>
      </c>
      <c r="E92" s="29">
        <v>1632.92</v>
      </c>
      <c r="F92" s="29"/>
    </row>
    <row r="93" spans="1:6" s="1" customFormat="1" ht="49.5" outlineLevel="4">
      <c r="A93" s="21" t="s">
        <v>375</v>
      </c>
      <c r="B93" s="15" t="s">
        <v>102</v>
      </c>
      <c r="C93" s="15" t="s">
        <v>269</v>
      </c>
      <c r="D93" s="15" t="s">
        <v>135</v>
      </c>
      <c r="E93" s="29">
        <f>8840.1-1632.92</f>
        <v>7207.18</v>
      </c>
      <c r="F93" s="29"/>
    </row>
    <row r="94" spans="1:6" s="1" customFormat="1" ht="66" hidden="1" outlineLevel="4">
      <c r="A94" s="21" t="s">
        <v>380</v>
      </c>
      <c r="B94" s="15" t="s">
        <v>102</v>
      </c>
      <c r="C94" s="15" t="s">
        <v>269</v>
      </c>
      <c r="D94" s="15" t="s">
        <v>381</v>
      </c>
      <c r="E94" s="29"/>
      <c r="F94" s="29"/>
    </row>
    <row r="95" spans="1:6" s="1" customFormat="1" ht="33" outlineLevel="4">
      <c r="A95" s="21" t="s">
        <v>141</v>
      </c>
      <c r="B95" s="15" t="s">
        <v>102</v>
      </c>
      <c r="C95" s="15" t="s">
        <v>269</v>
      </c>
      <c r="D95" s="15" t="s">
        <v>140</v>
      </c>
      <c r="E95" s="29">
        <v>4980</v>
      </c>
      <c r="F95" s="29"/>
    </row>
    <row r="96" spans="1:6" s="1" customFormat="1" ht="49.5" hidden="1" outlineLevel="4">
      <c r="A96" s="21" t="s">
        <v>192</v>
      </c>
      <c r="B96" s="15" t="s">
        <v>102</v>
      </c>
      <c r="C96" s="15" t="s">
        <v>269</v>
      </c>
      <c r="D96" s="15" t="s">
        <v>193</v>
      </c>
      <c r="E96" s="29"/>
      <c r="F96" s="29"/>
    </row>
    <row r="97" spans="1:6" s="1" customFormat="1" ht="115.5" outlineLevel="4">
      <c r="A97" s="51" t="s">
        <v>427</v>
      </c>
      <c r="B97" s="34" t="s">
        <v>102</v>
      </c>
      <c r="C97" s="34" t="s">
        <v>270</v>
      </c>
      <c r="D97" s="34" t="s">
        <v>74</v>
      </c>
      <c r="E97" s="33">
        <f>E98</f>
        <v>405.2</v>
      </c>
      <c r="F97" s="33">
        <f>F98</f>
        <v>0</v>
      </c>
    </row>
    <row r="98" spans="1:6" s="1" customFormat="1" ht="33" outlineLevel="4">
      <c r="A98" s="51" t="s">
        <v>185</v>
      </c>
      <c r="B98" s="34" t="s">
        <v>102</v>
      </c>
      <c r="C98" s="34" t="s">
        <v>270</v>
      </c>
      <c r="D98" s="34" t="s">
        <v>184</v>
      </c>
      <c r="E98" s="33">
        <v>405.2</v>
      </c>
      <c r="F98" s="2"/>
    </row>
    <row r="99" spans="1:6" s="1" customFormat="1" ht="66" outlineLevel="4">
      <c r="A99" s="51" t="s">
        <v>271</v>
      </c>
      <c r="B99" s="34" t="s">
        <v>102</v>
      </c>
      <c r="C99" s="34" t="s">
        <v>272</v>
      </c>
      <c r="D99" s="34" t="s">
        <v>74</v>
      </c>
      <c r="E99" s="33">
        <f>E100+E101+E102</f>
        <v>3413</v>
      </c>
      <c r="F99" s="33">
        <f>F100+F101+F102</f>
        <v>0</v>
      </c>
    </row>
    <row r="100" spans="1:6" s="1" customFormat="1" ht="49.5" outlineLevel="4">
      <c r="A100" s="51" t="s">
        <v>158</v>
      </c>
      <c r="B100" s="34" t="s">
        <v>102</v>
      </c>
      <c r="C100" s="34" t="s">
        <v>272</v>
      </c>
      <c r="D100" s="34" t="s">
        <v>134</v>
      </c>
      <c r="E100" s="33">
        <v>1536</v>
      </c>
      <c r="F100" s="2"/>
    </row>
    <row r="101" spans="1:6" s="1" customFormat="1" ht="49.5" outlineLevel="4">
      <c r="A101" s="51" t="s">
        <v>375</v>
      </c>
      <c r="B101" s="34" t="s">
        <v>102</v>
      </c>
      <c r="C101" s="34" t="s">
        <v>272</v>
      </c>
      <c r="D101" s="34" t="s">
        <v>135</v>
      </c>
      <c r="E101" s="33">
        <v>1877</v>
      </c>
      <c r="F101" s="2"/>
    </row>
    <row r="102" spans="1:6" s="1" customFormat="1" ht="33" hidden="1" outlineLevel="4">
      <c r="A102" s="38" t="s">
        <v>165</v>
      </c>
      <c r="B102" s="34" t="s">
        <v>102</v>
      </c>
      <c r="C102" s="34" t="s">
        <v>272</v>
      </c>
      <c r="D102" s="34" t="s">
        <v>164</v>
      </c>
      <c r="E102" s="33"/>
      <c r="F102" s="2"/>
    </row>
    <row r="103" spans="1:6" s="1" customFormat="1" ht="66" outlineLevel="4">
      <c r="A103" s="53" t="s">
        <v>306</v>
      </c>
      <c r="B103" s="15" t="s">
        <v>102</v>
      </c>
      <c r="C103" s="15" t="s">
        <v>332</v>
      </c>
      <c r="D103" s="15" t="s">
        <v>74</v>
      </c>
      <c r="E103" s="76">
        <f>E104</f>
        <v>429.1</v>
      </c>
      <c r="F103" s="76">
        <f>F104</f>
        <v>0</v>
      </c>
    </row>
    <row r="104" spans="1:6" s="1" customFormat="1" ht="49.5" outlineLevel="4">
      <c r="A104" s="21" t="s">
        <v>375</v>
      </c>
      <c r="B104" s="15" t="s">
        <v>102</v>
      </c>
      <c r="C104" s="15" t="s">
        <v>332</v>
      </c>
      <c r="D104" s="15" t="s">
        <v>135</v>
      </c>
      <c r="E104" s="76">
        <v>429.1</v>
      </c>
      <c r="F104" s="76"/>
    </row>
    <row r="105" spans="1:6" s="8" customFormat="1" ht="82.5" outlineLevel="2">
      <c r="A105" s="51" t="s">
        <v>236</v>
      </c>
      <c r="B105" s="15" t="s">
        <v>102</v>
      </c>
      <c r="C105" s="10">
        <v>1809999</v>
      </c>
      <c r="D105" s="15" t="s">
        <v>74</v>
      </c>
      <c r="E105" s="29">
        <f>E106+E107+E108</f>
        <v>44876.89</v>
      </c>
      <c r="F105" s="29">
        <f>F106+F107+F108</f>
        <v>0</v>
      </c>
    </row>
    <row r="106" spans="1:6" s="8" customFormat="1" ht="66" outlineLevel="2">
      <c r="A106" s="21" t="s">
        <v>378</v>
      </c>
      <c r="B106" s="15" t="s">
        <v>102</v>
      </c>
      <c r="C106" s="10">
        <v>1809999</v>
      </c>
      <c r="D106" s="15" t="s">
        <v>379</v>
      </c>
      <c r="E106" s="29">
        <v>19620</v>
      </c>
      <c r="F106" s="29"/>
    </row>
    <row r="107" spans="1:6" s="8" customFormat="1" ht="99" outlineLevel="2">
      <c r="A107" s="21" t="s">
        <v>189</v>
      </c>
      <c r="B107" s="15" t="s">
        <v>102</v>
      </c>
      <c r="C107" s="10">
        <v>1809999</v>
      </c>
      <c r="D107" s="15" t="s">
        <v>143</v>
      </c>
      <c r="E107" s="29">
        <v>20869.39</v>
      </c>
      <c r="F107" s="29"/>
    </row>
    <row r="108" spans="1:6" s="8" customFormat="1" ht="33" outlineLevel="2">
      <c r="A108" s="38" t="s">
        <v>145</v>
      </c>
      <c r="B108" s="15" t="s">
        <v>102</v>
      </c>
      <c r="C108" s="10">
        <v>1809999</v>
      </c>
      <c r="D108" s="15" t="s">
        <v>144</v>
      </c>
      <c r="E108" s="69">
        <v>4387.5</v>
      </c>
      <c r="F108" s="69"/>
    </row>
    <row r="109" spans="1:6" s="8" customFormat="1" ht="49.5" outlineLevel="2">
      <c r="A109" s="68" t="s">
        <v>402</v>
      </c>
      <c r="B109" s="15" t="s">
        <v>102</v>
      </c>
      <c r="C109" s="10">
        <v>2309999</v>
      </c>
      <c r="D109" s="15" t="s">
        <v>74</v>
      </c>
      <c r="E109" s="70">
        <f>E110</f>
        <v>8299.5</v>
      </c>
      <c r="F109" s="70">
        <f>F110</f>
        <v>0</v>
      </c>
    </row>
    <row r="110" spans="1:6" s="8" customFormat="1" ht="49.5" outlineLevel="2">
      <c r="A110" s="51" t="s">
        <v>158</v>
      </c>
      <c r="B110" s="15" t="s">
        <v>102</v>
      </c>
      <c r="C110" s="10">
        <v>2309999</v>
      </c>
      <c r="D110" s="15" t="s">
        <v>134</v>
      </c>
      <c r="E110" s="70">
        <v>8299.5</v>
      </c>
      <c r="F110" s="69"/>
    </row>
    <row r="111" spans="1:6" s="8" customFormat="1" ht="82.5" outlineLevel="2">
      <c r="A111" s="21" t="s">
        <v>273</v>
      </c>
      <c r="B111" s="15" t="s">
        <v>102</v>
      </c>
      <c r="C111" s="17">
        <v>3409999</v>
      </c>
      <c r="D111" s="15" t="s">
        <v>74</v>
      </c>
      <c r="E111" s="29">
        <f>E112+E113+E114</f>
        <v>2762.9</v>
      </c>
      <c r="F111" s="29">
        <f>F112+F113+F114</f>
        <v>0</v>
      </c>
    </row>
    <row r="112" spans="1:6" s="8" customFormat="1" ht="66" outlineLevel="2">
      <c r="A112" s="21" t="s">
        <v>169</v>
      </c>
      <c r="B112" s="15" t="s">
        <v>102</v>
      </c>
      <c r="C112" s="17">
        <v>3409999</v>
      </c>
      <c r="D112" s="15" t="s">
        <v>170</v>
      </c>
      <c r="E112" s="29">
        <v>1180</v>
      </c>
      <c r="F112" s="29"/>
    </row>
    <row r="113" spans="1:6" s="8" customFormat="1" ht="49.5" outlineLevel="2">
      <c r="A113" s="21" t="s">
        <v>375</v>
      </c>
      <c r="B113" s="15" t="s">
        <v>102</v>
      </c>
      <c r="C113" s="17">
        <v>3409999</v>
      </c>
      <c r="D113" s="15" t="s">
        <v>135</v>
      </c>
      <c r="E113" s="29">
        <f>1208.3+368.6</f>
        <v>1576.9</v>
      </c>
      <c r="F113" s="29"/>
    </row>
    <row r="114" spans="1:6" s="8" customFormat="1" ht="33" outlineLevel="2">
      <c r="A114" s="12" t="s">
        <v>145</v>
      </c>
      <c r="B114" s="15" t="s">
        <v>102</v>
      </c>
      <c r="C114" s="17">
        <v>3409999</v>
      </c>
      <c r="D114" s="15" t="s">
        <v>144</v>
      </c>
      <c r="E114" s="29">
        <v>6</v>
      </c>
      <c r="F114" s="29"/>
    </row>
    <row r="115" spans="1:6" s="8" customFormat="1" ht="66" outlineLevel="2">
      <c r="A115" s="21" t="s">
        <v>274</v>
      </c>
      <c r="B115" s="15" t="s">
        <v>102</v>
      </c>
      <c r="C115" s="10">
        <v>5409999</v>
      </c>
      <c r="D115" s="15" t="s">
        <v>74</v>
      </c>
      <c r="E115" s="29">
        <f>E116+E117</f>
        <v>1769.4</v>
      </c>
      <c r="F115" s="29">
        <f>F116+F117</f>
        <v>0</v>
      </c>
    </row>
    <row r="116" spans="1:6" s="8" customFormat="1" ht="66" hidden="1" outlineLevel="2">
      <c r="A116" s="12" t="s">
        <v>385</v>
      </c>
      <c r="B116" s="15" t="s">
        <v>102</v>
      </c>
      <c r="C116" s="10">
        <v>5409999</v>
      </c>
      <c r="D116" s="15" t="s">
        <v>133</v>
      </c>
      <c r="E116" s="29"/>
      <c r="F116" s="29"/>
    </row>
    <row r="117" spans="1:6" s="8" customFormat="1" ht="49.5" outlineLevel="2">
      <c r="A117" s="21" t="s">
        <v>375</v>
      </c>
      <c r="B117" s="15" t="s">
        <v>102</v>
      </c>
      <c r="C117" s="10">
        <v>5409999</v>
      </c>
      <c r="D117" s="15" t="s">
        <v>135</v>
      </c>
      <c r="E117" s="29">
        <v>1769.4</v>
      </c>
      <c r="F117" s="29"/>
    </row>
    <row r="118" spans="1:6" s="1" customFormat="1" ht="132" outlineLevel="2">
      <c r="A118" s="55" t="s">
        <v>415</v>
      </c>
      <c r="B118" s="15" t="s">
        <v>102</v>
      </c>
      <c r="C118" s="15" t="s">
        <v>275</v>
      </c>
      <c r="D118" s="15" t="s">
        <v>74</v>
      </c>
      <c r="E118" s="29">
        <f>E119</f>
        <v>259</v>
      </c>
      <c r="F118" s="29">
        <f>F119</f>
        <v>0</v>
      </c>
    </row>
    <row r="119" spans="1:6" s="1" customFormat="1" ht="49.5" outlineLevel="2">
      <c r="A119" s="21" t="s">
        <v>375</v>
      </c>
      <c r="B119" s="15" t="s">
        <v>102</v>
      </c>
      <c r="C119" s="15" t="s">
        <v>275</v>
      </c>
      <c r="D119" s="15" t="s">
        <v>135</v>
      </c>
      <c r="E119" s="29">
        <v>259</v>
      </c>
      <c r="F119" s="29"/>
    </row>
    <row r="120" spans="1:6" s="1" customFormat="1" ht="148.5" outlineLevel="2">
      <c r="A120" s="56" t="s">
        <v>416</v>
      </c>
      <c r="B120" s="24" t="s">
        <v>102</v>
      </c>
      <c r="C120" s="24" t="s">
        <v>276</v>
      </c>
      <c r="D120" s="24" t="s">
        <v>74</v>
      </c>
      <c r="E120" s="31">
        <f>E121</f>
        <v>318</v>
      </c>
      <c r="F120" s="31">
        <f>F121</f>
        <v>0</v>
      </c>
    </row>
    <row r="121" spans="1:6" s="1" customFormat="1" ht="49.5" outlineLevel="2">
      <c r="A121" s="12" t="s">
        <v>374</v>
      </c>
      <c r="B121" s="24" t="s">
        <v>102</v>
      </c>
      <c r="C121" s="24" t="s">
        <v>276</v>
      </c>
      <c r="D121" s="15" t="s">
        <v>149</v>
      </c>
      <c r="E121" s="29">
        <v>318</v>
      </c>
      <c r="F121" s="29"/>
    </row>
    <row r="122" spans="1:6" s="1" customFormat="1" ht="66" outlineLevel="2">
      <c r="A122" s="21" t="s">
        <v>247</v>
      </c>
      <c r="B122" s="24" t="s">
        <v>102</v>
      </c>
      <c r="C122" s="24" t="s">
        <v>248</v>
      </c>
      <c r="D122" s="24" t="s">
        <v>74</v>
      </c>
      <c r="E122" s="29">
        <f>E123+E124</f>
        <v>1000</v>
      </c>
      <c r="F122" s="29">
        <f>F123+F124</f>
        <v>0</v>
      </c>
    </row>
    <row r="123" spans="1:6" s="1" customFormat="1" ht="49.5" outlineLevel="2">
      <c r="A123" s="55" t="s">
        <v>158</v>
      </c>
      <c r="B123" s="24" t="s">
        <v>102</v>
      </c>
      <c r="C123" s="24" t="s">
        <v>248</v>
      </c>
      <c r="D123" s="24" t="s">
        <v>134</v>
      </c>
      <c r="E123" s="29">
        <v>800</v>
      </c>
      <c r="F123" s="29"/>
    </row>
    <row r="124" spans="1:6" s="1" customFormat="1" ht="49.5" outlineLevel="2">
      <c r="A124" s="55" t="s">
        <v>375</v>
      </c>
      <c r="B124" s="24" t="s">
        <v>102</v>
      </c>
      <c r="C124" s="24" t="s">
        <v>248</v>
      </c>
      <c r="D124" s="24" t="s">
        <v>135</v>
      </c>
      <c r="E124" s="29">
        <v>200</v>
      </c>
      <c r="F124" s="29"/>
    </row>
    <row r="125" spans="1:6" s="8" customFormat="1" ht="82.5" outlineLevel="3">
      <c r="A125" s="21" t="s">
        <v>238</v>
      </c>
      <c r="B125" s="15" t="s">
        <v>102</v>
      </c>
      <c r="C125" s="15" t="s">
        <v>239</v>
      </c>
      <c r="D125" s="15" t="s">
        <v>74</v>
      </c>
      <c r="E125" s="29">
        <f>E126+E129+E132+E133</f>
        <v>71761.54</v>
      </c>
      <c r="F125" s="29">
        <f>F126+F129+F132+F133</f>
        <v>0</v>
      </c>
    </row>
    <row r="126" spans="1:6" s="8" customFormat="1" ht="49.5" outlineLevel="5">
      <c r="A126" s="21" t="s">
        <v>172</v>
      </c>
      <c r="B126" s="15" t="s">
        <v>102</v>
      </c>
      <c r="C126" s="15" t="s">
        <v>239</v>
      </c>
      <c r="D126" s="15" t="s">
        <v>171</v>
      </c>
      <c r="E126" s="29">
        <f>E127+E128</f>
        <v>57713.60999999999</v>
      </c>
      <c r="F126" s="29">
        <f>F127+F128</f>
        <v>0</v>
      </c>
    </row>
    <row r="127" spans="1:6" s="8" customFormat="1" ht="66" outlineLevel="5">
      <c r="A127" s="21" t="s">
        <v>373</v>
      </c>
      <c r="B127" s="15" t="s">
        <v>102</v>
      </c>
      <c r="C127" s="15" t="s">
        <v>239</v>
      </c>
      <c r="D127" s="15" t="s">
        <v>132</v>
      </c>
      <c r="E127" s="29">
        <f>23542.43+13580.81+20562.55</f>
        <v>57685.78999999999</v>
      </c>
      <c r="F127" s="29"/>
    </row>
    <row r="128" spans="1:6" s="8" customFormat="1" ht="66" outlineLevel="5">
      <c r="A128" s="12" t="s">
        <v>385</v>
      </c>
      <c r="B128" s="15" t="s">
        <v>102</v>
      </c>
      <c r="C128" s="15" t="s">
        <v>239</v>
      </c>
      <c r="D128" s="15" t="s">
        <v>133</v>
      </c>
      <c r="E128" s="29">
        <f>19.32+6+2.5</f>
        <v>27.82</v>
      </c>
      <c r="F128" s="29"/>
    </row>
    <row r="129" spans="1:6" s="8" customFormat="1" ht="49.5" outlineLevel="5">
      <c r="A129" s="21" t="s">
        <v>188</v>
      </c>
      <c r="B129" s="15" t="s">
        <v>102</v>
      </c>
      <c r="C129" s="15" t="s">
        <v>239</v>
      </c>
      <c r="D129" s="15" t="s">
        <v>168</v>
      </c>
      <c r="E129" s="29">
        <f>E130+E131</f>
        <v>12574.349999999999</v>
      </c>
      <c r="F129" s="29">
        <f>F130+F131</f>
        <v>0</v>
      </c>
    </row>
    <row r="130" spans="1:6" s="8" customFormat="1" ht="49.5" outlineLevel="5">
      <c r="A130" s="21" t="s">
        <v>158</v>
      </c>
      <c r="B130" s="15" t="s">
        <v>102</v>
      </c>
      <c r="C130" s="15" t="s">
        <v>239</v>
      </c>
      <c r="D130" s="15" t="s">
        <v>134</v>
      </c>
      <c r="E130" s="29">
        <f>4284.2+741.27+808.54+54</f>
        <v>5888.009999999999</v>
      </c>
      <c r="F130" s="29"/>
    </row>
    <row r="131" spans="1:6" s="8" customFormat="1" ht="49.5" outlineLevel="5">
      <c r="A131" s="21" t="s">
        <v>375</v>
      </c>
      <c r="B131" s="15" t="s">
        <v>102</v>
      </c>
      <c r="C131" s="15" t="s">
        <v>239</v>
      </c>
      <c r="D131" s="15" t="s">
        <v>135</v>
      </c>
      <c r="E131" s="29">
        <f>2159.69+1599.67+2882.23+20.75+24</f>
        <v>6686.34</v>
      </c>
      <c r="F131" s="29"/>
    </row>
    <row r="132" spans="1:6" s="8" customFormat="1" ht="33" outlineLevel="5">
      <c r="A132" s="21" t="s">
        <v>21</v>
      </c>
      <c r="B132" s="15" t="s">
        <v>102</v>
      </c>
      <c r="C132" s="15" t="s">
        <v>239</v>
      </c>
      <c r="D132" s="15" t="s">
        <v>142</v>
      </c>
      <c r="E132" s="29">
        <f>157.59+2.75+335.5</f>
        <v>495.84000000000003</v>
      </c>
      <c r="F132" s="29"/>
    </row>
    <row r="133" spans="1:6" s="8" customFormat="1" ht="33" outlineLevel="5">
      <c r="A133" s="12" t="s">
        <v>141</v>
      </c>
      <c r="B133" s="15" t="s">
        <v>102</v>
      </c>
      <c r="C133" s="15" t="s">
        <v>239</v>
      </c>
      <c r="D133" s="15" t="s">
        <v>140</v>
      </c>
      <c r="E133" s="29">
        <f>926.93+11.21+39.6</f>
        <v>977.74</v>
      </c>
      <c r="F133" s="29"/>
    </row>
    <row r="134" spans="1:6" s="8" customFormat="1" ht="33" outlineLevel="3">
      <c r="A134" s="21" t="s">
        <v>121</v>
      </c>
      <c r="B134" s="15" t="s">
        <v>102</v>
      </c>
      <c r="C134" s="15" t="s">
        <v>257</v>
      </c>
      <c r="D134" s="15" t="s">
        <v>74</v>
      </c>
      <c r="E134" s="29">
        <f>E135</f>
        <v>1575</v>
      </c>
      <c r="F134" s="29">
        <f>F135</f>
        <v>0</v>
      </c>
    </row>
    <row r="135" spans="1:6" s="8" customFormat="1" ht="16.5" outlineLevel="3">
      <c r="A135" s="21" t="s">
        <v>384</v>
      </c>
      <c r="B135" s="15" t="s">
        <v>102</v>
      </c>
      <c r="C135" s="15" t="s">
        <v>257</v>
      </c>
      <c r="D135" s="15" t="s">
        <v>159</v>
      </c>
      <c r="E135" s="29">
        <v>1575</v>
      </c>
      <c r="F135" s="29"/>
    </row>
    <row r="136" spans="1:6" s="8" customFormat="1" ht="33" outlineLevel="4">
      <c r="A136" s="19" t="s">
        <v>115</v>
      </c>
      <c r="B136" s="15" t="s">
        <v>102</v>
      </c>
      <c r="C136" s="15" t="s">
        <v>259</v>
      </c>
      <c r="D136" s="15" t="s">
        <v>74</v>
      </c>
      <c r="E136" s="29">
        <f>E137+E80</f>
        <v>620</v>
      </c>
      <c r="F136" s="29">
        <f>F137+F80</f>
        <v>0</v>
      </c>
    </row>
    <row r="137" spans="1:6" s="8" customFormat="1" ht="49.5" outlineLevel="4">
      <c r="A137" s="12" t="s">
        <v>377</v>
      </c>
      <c r="B137" s="15" t="s">
        <v>102</v>
      </c>
      <c r="C137" s="15" t="s">
        <v>259</v>
      </c>
      <c r="D137" s="15" t="s">
        <v>155</v>
      </c>
      <c r="E137" s="29">
        <v>620</v>
      </c>
      <c r="F137" s="29"/>
    </row>
    <row r="138" spans="1:6" s="8" customFormat="1" ht="49.5" outlineLevel="4">
      <c r="A138" s="21" t="s">
        <v>397</v>
      </c>
      <c r="B138" s="15" t="s">
        <v>102</v>
      </c>
      <c r="C138" s="15" t="s">
        <v>260</v>
      </c>
      <c r="D138" s="15" t="s">
        <v>74</v>
      </c>
      <c r="E138" s="29">
        <f>E139+E140</f>
        <v>2562.3</v>
      </c>
      <c r="F138" s="29">
        <f>F139+F140</f>
        <v>0</v>
      </c>
    </row>
    <row r="139" spans="1:6" s="8" customFormat="1" ht="49.5" outlineLevel="4">
      <c r="A139" s="21" t="s">
        <v>375</v>
      </c>
      <c r="B139" s="15" t="s">
        <v>102</v>
      </c>
      <c r="C139" s="15" t="s">
        <v>260</v>
      </c>
      <c r="D139" s="15" t="s">
        <v>135</v>
      </c>
      <c r="E139" s="29">
        <v>1462.3</v>
      </c>
      <c r="F139" s="29"/>
    </row>
    <row r="140" spans="1:6" s="8" customFormat="1" ht="16.5" outlineLevel="4">
      <c r="A140" s="14" t="s">
        <v>148</v>
      </c>
      <c r="B140" s="15" t="s">
        <v>102</v>
      </c>
      <c r="C140" s="15" t="s">
        <v>260</v>
      </c>
      <c r="D140" s="15" t="s">
        <v>147</v>
      </c>
      <c r="E140" s="29">
        <v>1100</v>
      </c>
      <c r="F140" s="29"/>
    </row>
    <row r="141" spans="1:6" s="8" customFormat="1" ht="33" outlineLevel="4">
      <c r="A141" s="21" t="s">
        <v>398</v>
      </c>
      <c r="B141" s="15" t="s">
        <v>102</v>
      </c>
      <c r="C141" s="15" t="s">
        <v>261</v>
      </c>
      <c r="D141" s="15" t="s">
        <v>74</v>
      </c>
      <c r="E141" s="29">
        <f>E142</f>
        <v>643.58</v>
      </c>
      <c r="F141" s="29">
        <f>F142</f>
        <v>0</v>
      </c>
    </row>
    <row r="142" spans="1:6" s="8" customFormat="1" ht="16.5" outlineLevel="4">
      <c r="A142" s="14" t="s">
        <v>148</v>
      </c>
      <c r="B142" s="15" t="s">
        <v>102</v>
      </c>
      <c r="C142" s="15" t="s">
        <v>261</v>
      </c>
      <c r="D142" s="15" t="s">
        <v>147</v>
      </c>
      <c r="E142" s="29">
        <v>643.58</v>
      </c>
      <c r="F142" s="29"/>
    </row>
    <row r="143" spans="1:6" s="8" customFormat="1" ht="33" outlineLevel="2">
      <c r="A143" s="21" t="s">
        <v>90</v>
      </c>
      <c r="B143" s="15" t="s">
        <v>102</v>
      </c>
      <c r="C143" s="15" t="s">
        <v>262</v>
      </c>
      <c r="D143" s="15" t="s">
        <v>74</v>
      </c>
      <c r="E143" s="29">
        <f>E144+E147+E151+E152</f>
        <v>63216.420000000006</v>
      </c>
      <c r="F143" s="29">
        <f>F144+F147+F151+F152</f>
        <v>0</v>
      </c>
    </row>
    <row r="144" spans="1:6" s="8" customFormat="1" ht="33" outlineLevel="5">
      <c r="A144" s="12" t="s">
        <v>167</v>
      </c>
      <c r="B144" s="15" t="s">
        <v>102</v>
      </c>
      <c r="C144" s="15" t="s">
        <v>262</v>
      </c>
      <c r="D144" s="15" t="s">
        <v>166</v>
      </c>
      <c r="E144" s="29">
        <f>E145+E146</f>
        <v>31560.38</v>
      </c>
      <c r="F144" s="29">
        <f>F145+F146</f>
        <v>0</v>
      </c>
    </row>
    <row r="145" spans="1:6" s="8" customFormat="1" ht="49.5" outlineLevel="5">
      <c r="A145" s="14" t="s">
        <v>374</v>
      </c>
      <c r="B145" s="15" t="s">
        <v>102</v>
      </c>
      <c r="C145" s="15" t="s">
        <v>262</v>
      </c>
      <c r="D145" s="15" t="s">
        <v>149</v>
      </c>
      <c r="E145" s="29">
        <v>31550</v>
      </c>
      <c r="F145" s="29"/>
    </row>
    <row r="146" spans="1:6" s="8" customFormat="1" ht="33" outlineLevel="5">
      <c r="A146" s="14" t="s">
        <v>136</v>
      </c>
      <c r="B146" s="15" t="s">
        <v>102</v>
      </c>
      <c r="C146" s="15" t="s">
        <v>262</v>
      </c>
      <c r="D146" s="15" t="s">
        <v>150</v>
      </c>
      <c r="E146" s="29">
        <v>10.38</v>
      </c>
      <c r="F146" s="29"/>
    </row>
    <row r="147" spans="1:6" s="8" customFormat="1" ht="49.5" outlineLevel="5">
      <c r="A147" s="14" t="s">
        <v>186</v>
      </c>
      <c r="B147" s="15" t="s">
        <v>102</v>
      </c>
      <c r="C147" s="15" t="s">
        <v>262</v>
      </c>
      <c r="D147" s="15" t="s">
        <v>168</v>
      </c>
      <c r="E147" s="29">
        <f>SUM(E148:E150)</f>
        <v>30408.34</v>
      </c>
      <c r="F147" s="29">
        <f>SUM(F148:F150)</f>
        <v>0</v>
      </c>
    </row>
    <row r="148" spans="1:6" s="8" customFormat="1" ht="49.5" outlineLevel="5">
      <c r="A148" s="21" t="s">
        <v>158</v>
      </c>
      <c r="B148" s="15" t="s">
        <v>102</v>
      </c>
      <c r="C148" s="15" t="s">
        <v>262</v>
      </c>
      <c r="D148" s="15" t="s">
        <v>134</v>
      </c>
      <c r="E148" s="29">
        <f>1015.4+240</f>
        <v>1255.4</v>
      </c>
      <c r="F148" s="29"/>
    </row>
    <row r="149" spans="1:6" s="8" customFormat="1" ht="66" outlineLevel="5">
      <c r="A149" s="21" t="s">
        <v>169</v>
      </c>
      <c r="B149" s="15" t="s">
        <v>102</v>
      </c>
      <c r="C149" s="15" t="s">
        <v>262</v>
      </c>
      <c r="D149" s="15" t="s">
        <v>170</v>
      </c>
      <c r="E149" s="29">
        <v>1940</v>
      </c>
      <c r="F149" s="29"/>
    </row>
    <row r="150" spans="1:6" s="8" customFormat="1" ht="49.5" outlineLevel="5">
      <c r="A150" s="21" t="s">
        <v>375</v>
      </c>
      <c r="B150" s="15" t="s">
        <v>102</v>
      </c>
      <c r="C150" s="15" t="s">
        <v>262</v>
      </c>
      <c r="D150" s="15" t="s">
        <v>135</v>
      </c>
      <c r="E150" s="29">
        <f>24140.94+3072</f>
        <v>27212.94</v>
      </c>
      <c r="F150" s="29"/>
    </row>
    <row r="151" spans="1:6" s="8" customFormat="1" ht="33" outlineLevel="5">
      <c r="A151" s="21" t="s">
        <v>21</v>
      </c>
      <c r="B151" s="15" t="s">
        <v>102</v>
      </c>
      <c r="C151" s="15" t="s">
        <v>262</v>
      </c>
      <c r="D151" s="15" t="s">
        <v>142</v>
      </c>
      <c r="E151" s="29">
        <v>1012.8</v>
      </c>
      <c r="F151" s="29"/>
    </row>
    <row r="152" spans="1:6" s="8" customFormat="1" ht="33" outlineLevel="5">
      <c r="A152" s="12" t="s">
        <v>141</v>
      </c>
      <c r="B152" s="15" t="s">
        <v>102</v>
      </c>
      <c r="C152" s="15" t="s">
        <v>262</v>
      </c>
      <c r="D152" s="15" t="s">
        <v>140</v>
      </c>
      <c r="E152" s="29">
        <v>234.9</v>
      </c>
      <c r="F152" s="29"/>
    </row>
    <row r="153" spans="1:6" s="8" customFormat="1" ht="33" outlineLevel="5">
      <c r="A153" s="21" t="s">
        <v>180</v>
      </c>
      <c r="B153" s="15" t="s">
        <v>102</v>
      </c>
      <c r="C153" s="15" t="s">
        <v>263</v>
      </c>
      <c r="D153" s="15" t="s">
        <v>74</v>
      </c>
      <c r="E153" s="29">
        <f>E154+E157+E161+E162</f>
        <v>5142.5</v>
      </c>
      <c r="F153" s="29">
        <f>F154+F157+F161+F162</f>
        <v>0</v>
      </c>
    </row>
    <row r="154" spans="1:6" s="8" customFormat="1" ht="33" outlineLevel="5">
      <c r="A154" s="21" t="s">
        <v>167</v>
      </c>
      <c r="B154" s="15" t="s">
        <v>102</v>
      </c>
      <c r="C154" s="15" t="s">
        <v>263</v>
      </c>
      <c r="D154" s="15" t="s">
        <v>166</v>
      </c>
      <c r="E154" s="29">
        <f>E155+E156</f>
        <v>3518.1</v>
      </c>
      <c r="F154" s="29">
        <f>F155+F156</f>
        <v>0</v>
      </c>
    </row>
    <row r="155" spans="1:6" s="8" customFormat="1" ht="49.5" outlineLevel="5">
      <c r="A155" s="12" t="s">
        <v>374</v>
      </c>
      <c r="B155" s="15" t="s">
        <v>102</v>
      </c>
      <c r="C155" s="15" t="s">
        <v>263</v>
      </c>
      <c r="D155" s="15" t="s">
        <v>149</v>
      </c>
      <c r="E155" s="29">
        <v>3516.24</v>
      </c>
      <c r="F155" s="29"/>
    </row>
    <row r="156" spans="1:6" s="8" customFormat="1" ht="33" outlineLevel="5">
      <c r="A156" s="14" t="s">
        <v>136</v>
      </c>
      <c r="B156" s="15" t="s">
        <v>102</v>
      </c>
      <c r="C156" s="15" t="s">
        <v>263</v>
      </c>
      <c r="D156" s="15" t="s">
        <v>150</v>
      </c>
      <c r="E156" s="29">
        <v>1.86</v>
      </c>
      <c r="F156" s="29"/>
    </row>
    <row r="157" spans="1:6" s="8" customFormat="1" ht="49.5" outlineLevel="5">
      <c r="A157" s="14" t="s">
        <v>186</v>
      </c>
      <c r="B157" s="15" t="s">
        <v>102</v>
      </c>
      <c r="C157" s="15" t="s">
        <v>263</v>
      </c>
      <c r="D157" s="15" t="s">
        <v>168</v>
      </c>
      <c r="E157" s="29">
        <f>E158+E159+E160</f>
        <v>1586.56</v>
      </c>
      <c r="F157" s="29">
        <f>F158+F159+F160</f>
        <v>0</v>
      </c>
    </row>
    <row r="158" spans="1:6" s="8" customFormat="1" ht="49.5" outlineLevel="5">
      <c r="A158" s="21" t="s">
        <v>158</v>
      </c>
      <c r="B158" s="15" t="s">
        <v>102</v>
      </c>
      <c r="C158" s="15" t="s">
        <v>263</v>
      </c>
      <c r="D158" s="15" t="s">
        <v>134</v>
      </c>
      <c r="E158" s="29">
        <f>295.43+580</f>
        <v>875.4300000000001</v>
      </c>
      <c r="F158" s="29"/>
    </row>
    <row r="159" spans="1:6" s="8" customFormat="1" ht="66" hidden="1" outlineLevel="5">
      <c r="A159" s="21" t="s">
        <v>169</v>
      </c>
      <c r="B159" s="15" t="s">
        <v>102</v>
      </c>
      <c r="C159" s="15" t="s">
        <v>263</v>
      </c>
      <c r="D159" s="15" t="s">
        <v>170</v>
      </c>
      <c r="E159" s="29"/>
      <c r="F159" s="29"/>
    </row>
    <row r="160" spans="1:6" s="8" customFormat="1" ht="49.5" outlineLevel="5">
      <c r="A160" s="21" t="s">
        <v>375</v>
      </c>
      <c r="B160" s="15" t="s">
        <v>102</v>
      </c>
      <c r="C160" s="15" t="s">
        <v>263</v>
      </c>
      <c r="D160" s="15" t="s">
        <v>135</v>
      </c>
      <c r="E160" s="29">
        <v>711.13</v>
      </c>
      <c r="F160" s="29"/>
    </row>
    <row r="161" spans="1:6" s="8" customFormat="1" ht="33" outlineLevel="5">
      <c r="A161" s="21" t="s">
        <v>21</v>
      </c>
      <c r="B161" s="15" t="s">
        <v>102</v>
      </c>
      <c r="C161" s="15" t="s">
        <v>263</v>
      </c>
      <c r="D161" s="15" t="s">
        <v>142</v>
      </c>
      <c r="E161" s="29">
        <v>17.02</v>
      </c>
      <c r="F161" s="29"/>
    </row>
    <row r="162" spans="1:6" s="8" customFormat="1" ht="33" outlineLevel="5">
      <c r="A162" s="12" t="s">
        <v>141</v>
      </c>
      <c r="B162" s="15" t="s">
        <v>102</v>
      </c>
      <c r="C162" s="15" t="s">
        <v>263</v>
      </c>
      <c r="D162" s="15" t="s">
        <v>140</v>
      </c>
      <c r="E162" s="29">
        <v>20.82</v>
      </c>
      <c r="F162" s="29"/>
    </row>
    <row r="163" spans="1:6" s="8" customFormat="1" ht="49.5" outlineLevel="5">
      <c r="A163" s="21" t="s">
        <v>195</v>
      </c>
      <c r="B163" s="15" t="s">
        <v>102</v>
      </c>
      <c r="C163" s="15" t="s">
        <v>264</v>
      </c>
      <c r="D163" s="15" t="s">
        <v>74</v>
      </c>
      <c r="E163" s="29">
        <f>E164+E167+E170</f>
        <v>2118.47</v>
      </c>
      <c r="F163" s="29">
        <f>F164+F167+F170</f>
        <v>2118.47</v>
      </c>
    </row>
    <row r="164" spans="1:6" s="8" customFormat="1" ht="49.5" outlineLevel="5">
      <c r="A164" s="21" t="s">
        <v>172</v>
      </c>
      <c r="B164" s="15" t="s">
        <v>102</v>
      </c>
      <c r="C164" s="15" t="s">
        <v>264</v>
      </c>
      <c r="D164" s="15" t="s">
        <v>171</v>
      </c>
      <c r="E164" s="29">
        <f>E165+E166</f>
        <v>1946.95</v>
      </c>
      <c r="F164" s="29">
        <f>F165+F166</f>
        <v>1946.95</v>
      </c>
    </row>
    <row r="165" spans="1:6" s="8" customFormat="1" ht="66" outlineLevel="5">
      <c r="A165" s="21" t="s">
        <v>373</v>
      </c>
      <c r="B165" s="15" t="s">
        <v>102</v>
      </c>
      <c r="C165" s="15" t="s">
        <v>264</v>
      </c>
      <c r="D165" s="15" t="s">
        <v>132</v>
      </c>
      <c r="E165" s="29">
        <v>1946.95</v>
      </c>
      <c r="F165" s="29">
        <v>1946.95</v>
      </c>
    </row>
    <row r="166" spans="1:6" s="8" customFormat="1" ht="66" hidden="1" outlineLevel="5">
      <c r="A166" s="12" t="s">
        <v>385</v>
      </c>
      <c r="B166" s="15" t="s">
        <v>102</v>
      </c>
      <c r="C166" s="15" t="s">
        <v>264</v>
      </c>
      <c r="D166" s="15" t="s">
        <v>133</v>
      </c>
      <c r="E166" s="29"/>
      <c r="F166" s="29"/>
    </row>
    <row r="167" spans="1:6" s="8" customFormat="1" ht="49.5" outlineLevel="5">
      <c r="A167" s="21" t="s">
        <v>186</v>
      </c>
      <c r="B167" s="15" t="s">
        <v>102</v>
      </c>
      <c r="C167" s="15" t="s">
        <v>264</v>
      </c>
      <c r="D167" s="15" t="s">
        <v>168</v>
      </c>
      <c r="E167" s="29">
        <f>E168+E169</f>
        <v>169.82</v>
      </c>
      <c r="F167" s="29">
        <f>F168+F169</f>
        <v>169.82</v>
      </c>
    </row>
    <row r="168" spans="1:6" s="8" customFormat="1" ht="49.5" outlineLevel="5">
      <c r="A168" s="21" t="s">
        <v>158</v>
      </c>
      <c r="B168" s="15" t="s">
        <v>102</v>
      </c>
      <c r="C168" s="15" t="s">
        <v>264</v>
      </c>
      <c r="D168" s="15" t="s">
        <v>134</v>
      </c>
      <c r="E168" s="29">
        <v>65.91</v>
      </c>
      <c r="F168" s="29">
        <v>65.91</v>
      </c>
    </row>
    <row r="169" spans="1:6" s="8" customFormat="1" ht="49.5" outlineLevel="5">
      <c r="A169" s="21" t="s">
        <v>375</v>
      </c>
      <c r="B169" s="15" t="s">
        <v>102</v>
      </c>
      <c r="C169" s="15" t="s">
        <v>264</v>
      </c>
      <c r="D169" s="15" t="s">
        <v>135</v>
      </c>
      <c r="E169" s="29">
        <v>103.91</v>
      </c>
      <c r="F169" s="29">
        <v>103.91</v>
      </c>
    </row>
    <row r="170" spans="1:6" s="1" customFormat="1" ht="33" outlineLevel="1">
      <c r="A170" s="21" t="s">
        <v>21</v>
      </c>
      <c r="B170" s="15" t="s">
        <v>102</v>
      </c>
      <c r="C170" s="15" t="s">
        <v>264</v>
      </c>
      <c r="D170" s="15" t="s">
        <v>142</v>
      </c>
      <c r="E170" s="29">
        <v>1.7</v>
      </c>
      <c r="F170" s="29">
        <v>1.7</v>
      </c>
    </row>
    <row r="171" spans="1:6" s="8" customFormat="1" ht="49.5" outlineLevel="5">
      <c r="A171" s="21" t="s">
        <v>65</v>
      </c>
      <c r="B171" s="15" t="s">
        <v>102</v>
      </c>
      <c r="C171" s="15" t="s">
        <v>266</v>
      </c>
      <c r="D171" s="15" t="s">
        <v>74</v>
      </c>
      <c r="E171" s="29">
        <f>E172+E175+E178</f>
        <v>768</v>
      </c>
      <c r="F171" s="29">
        <f>F172+F175+F178</f>
        <v>768</v>
      </c>
    </row>
    <row r="172" spans="1:6" s="8" customFormat="1" ht="49.5" outlineLevel="5">
      <c r="A172" s="21" t="s">
        <v>172</v>
      </c>
      <c r="B172" s="15" t="s">
        <v>102</v>
      </c>
      <c r="C172" s="15" t="s">
        <v>266</v>
      </c>
      <c r="D172" s="15" t="s">
        <v>171</v>
      </c>
      <c r="E172" s="29">
        <f>E173+E174</f>
        <v>687.37</v>
      </c>
      <c r="F172" s="29">
        <f>F173+F174</f>
        <v>687.37</v>
      </c>
    </row>
    <row r="173" spans="1:6" s="8" customFormat="1" ht="66" outlineLevel="5">
      <c r="A173" s="21" t="s">
        <v>373</v>
      </c>
      <c r="B173" s="15" t="s">
        <v>102</v>
      </c>
      <c r="C173" s="15" t="s">
        <v>266</v>
      </c>
      <c r="D173" s="15" t="s">
        <v>132</v>
      </c>
      <c r="E173" s="29">
        <v>686.17</v>
      </c>
      <c r="F173" s="29">
        <v>686.17</v>
      </c>
    </row>
    <row r="174" spans="1:6" s="8" customFormat="1" ht="66" outlineLevel="5">
      <c r="A174" s="12" t="s">
        <v>385</v>
      </c>
      <c r="B174" s="15" t="s">
        <v>102</v>
      </c>
      <c r="C174" s="15" t="s">
        <v>266</v>
      </c>
      <c r="D174" s="15" t="s">
        <v>133</v>
      </c>
      <c r="E174" s="29">
        <v>1.2</v>
      </c>
      <c r="F174" s="29">
        <v>1.2</v>
      </c>
    </row>
    <row r="175" spans="1:6" s="8" customFormat="1" ht="49.5" outlineLevel="5">
      <c r="A175" s="21" t="s">
        <v>186</v>
      </c>
      <c r="B175" s="15" t="s">
        <v>102</v>
      </c>
      <c r="C175" s="15" t="s">
        <v>266</v>
      </c>
      <c r="D175" s="15" t="s">
        <v>168</v>
      </c>
      <c r="E175" s="29">
        <f>E176+E177</f>
        <v>79.99</v>
      </c>
      <c r="F175" s="29">
        <f>F176+F177</f>
        <v>79.99</v>
      </c>
    </row>
    <row r="176" spans="1:6" s="8" customFormat="1" ht="49.5" outlineLevel="5">
      <c r="A176" s="21" t="s">
        <v>158</v>
      </c>
      <c r="B176" s="15" t="s">
        <v>102</v>
      </c>
      <c r="C176" s="15" t="s">
        <v>266</v>
      </c>
      <c r="D176" s="15" t="s">
        <v>134</v>
      </c>
      <c r="E176" s="29">
        <v>5.3</v>
      </c>
      <c r="F176" s="29">
        <v>5.3</v>
      </c>
    </row>
    <row r="177" spans="1:6" s="8" customFormat="1" ht="49.5" outlineLevel="5">
      <c r="A177" s="21" t="s">
        <v>375</v>
      </c>
      <c r="B177" s="15" t="s">
        <v>102</v>
      </c>
      <c r="C177" s="15" t="s">
        <v>266</v>
      </c>
      <c r="D177" s="15" t="s">
        <v>135</v>
      </c>
      <c r="E177" s="29">
        <v>74.69</v>
      </c>
      <c r="F177" s="29">
        <v>74.69</v>
      </c>
    </row>
    <row r="178" spans="1:6" s="1" customFormat="1" ht="33" outlineLevel="1">
      <c r="A178" s="21" t="s">
        <v>21</v>
      </c>
      <c r="B178" s="15" t="s">
        <v>102</v>
      </c>
      <c r="C178" s="15" t="s">
        <v>266</v>
      </c>
      <c r="D178" s="15" t="s">
        <v>142</v>
      </c>
      <c r="E178" s="29">
        <v>0.64</v>
      </c>
      <c r="F178" s="29">
        <v>0.64</v>
      </c>
    </row>
    <row r="179" spans="1:6" s="8" customFormat="1" ht="33" outlineLevel="1">
      <c r="A179" s="21" t="s">
        <v>48</v>
      </c>
      <c r="B179" s="15" t="s">
        <v>102</v>
      </c>
      <c r="C179" s="15" t="s">
        <v>253</v>
      </c>
      <c r="D179" s="15" t="s">
        <v>74</v>
      </c>
      <c r="E179" s="29">
        <f>E180+E183+E186+E187</f>
        <v>7700</v>
      </c>
      <c r="F179" s="29">
        <f>F180+F183+F186+F187</f>
        <v>7700</v>
      </c>
    </row>
    <row r="180" spans="1:6" s="8" customFormat="1" ht="49.5" outlineLevel="1">
      <c r="A180" s="21" t="s">
        <v>172</v>
      </c>
      <c r="B180" s="15" t="s">
        <v>102</v>
      </c>
      <c r="C180" s="15" t="s">
        <v>253</v>
      </c>
      <c r="D180" s="15" t="s">
        <v>171</v>
      </c>
      <c r="E180" s="29">
        <f>E181+E182</f>
        <v>6072.48</v>
      </c>
      <c r="F180" s="29">
        <f>F181+F182</f>
        <v>6072.48</v>
      </c>
    </row>
    <row r="181" spans="1:6" s="8" customFormat="1" ht="66" outlineLevel="1">
      <c r="A181" s="21" t="s">
        <v>373</v>
      </c>
      <c r="B181" s="15" t="s">
        <v>102</v>
      </c>
      <c r="C181" s="15" t="s">
        <v>253</v>
      </c>
      <c r="D181" s="15" t="s">
        <v>132</v>
      </c>
      <c r="E181" s="29">
        <v>6061.98</v>
      </c>
      <c r="F181" s="29">
        <v>6061.98</v>
      </c>
    </row>
    <row r="182" spans="1:6" s="8" customFormat="1" ht="66" outlineLevel="1">
      <c r="A182" s="12" t="s">
        <v>385</v>
      </c>
      <c r="B182" s="15" t="s">
        <v>102</v>
      </c>
      <c r="C182" s="15" t="s">
        <v>253</v>
      </c>
      <c r="D182" s="15" t="s">
        <v>133</v>
      </c>
      <c r="E182" s="29">
        <v>10.5</v>
      </c>
      <c r="F182" s="29">
        <v>10.5</v>
      </c>
    </row>
    <row r="183" spans="1:6" s="8" customFormat="1" ht="49.5" outlineLevel="1">
      <c r="A183" s="21" t="s">
        <v>188</v>
      </c>
      <c r="B183" s="15" t="s">
        <v>102</v>
      </c>
      <c r="C183" s="15" t="s">
        <v>253</v>
      </c>
      <c r="D183" s="15" t="s">
        <v>168</v>
      </c>
      <c r="E183" s="29">
        <f>E184+E185</f>
        <v>1567.02</v>
      </c>
      <c r="F183" s="29">
        <f>F184+F185</f>
        <v>1567.02</v>
      </c>
    </row>
    <row r="184" spans="1:6" s="8" customFormat="1" ht="49.5" outlineLevel="1">
      <c r="A184" s="21" t="s">
        <v>158</v>
      </c>
      <c r="B184" s="15" t="s">
        <v>102</v>
      </c>
      <c r="C184" s="15" t="s">
        <v>253</v>
      </c>
      <c r="D184" s="15" t="s">
        <v>134</v>
      </c>
      <c r="E184" s="29">
        <v>212.02</v>
      </c>
      <c r="F184" s="29">
        <v>212.02</v>
      </c>
    </row>
    <row r="185" spans="1:6" s="8" customFormat="1" ht="49.5" outlineLevel="1">
      <c r="A185" s="21" t="s">
        <v>375</v>
      </c>
      <c r="B185" s="15" t="s">
        <v>102</v>
      </c>
      <c r="C185" s="15" t="s">
        <v>253</v>
      </c>
      <c r="D185" s="15" t="s">
        <v>135</v>
      </c>
      <c r="E185" s="29">
        <f>507.5+847.5</f>
        <v>1355</v>
      </c>
      <c r="F185" s="29">
        <f>507.5+847.5</f>
        <v>1355</v>
      </c>
    </row>
    <row r="186" spans="1:6" s="8" customFormat="1" ht="33" outlineLevel="5">
      <c r="A186" s="21" t="s">
        <v>21</v>
      </c>
      <c r="B186" s="15" t="s">
        <v>102</v>
      </c>
      <c r="C186" s="15" t="s">
        <v>253</v>
      </c>
      <c r="D186" s="15" t="s">
        <v>142</v>
      </c>
      <c r="E186" s="29">
        <f>12.85+38.55</f>
        <v>51.4</v>
      </c>
      <c r="F186" s="29">
        <v>51.4</v>
      </c>
    </row>
    <row r="187" spans="1:6" s="8" customFormat="1" ht="33" outlineLevel="1">
      <c r="A187" s="12" t="s">
        <v>141</v>
      </c>
      <c r="B187" s="15" t="s">
        <v>102</v>
      </c>
      <c r="C187" s="15" t="s">
        <v>253</v>
      </c>
      <c r="D187" s="15" t="s">
        <v>140</v>
      </c>
      <c r="E187" s="29">
        <f>2.28+6.82</f>
        <v>9.1</v>
      </c>
      <c r="F187" s="29">
        <v>9.1</v>
      </c>
    </row>
    <row r="188" spans="1:6" s="11" customFormat="1" ht="16.5">
      <c r="A188" s="49" t="s">
        <v>91</v>
      </c>
      <c r="B188" s="22" t="s">
        <v>92</v>
      </c>
      <c r="C188" s="22" t="s">
        <v>73</v>
      </c>
      <c r="D188" s="22" t="s">
        <v>74</v>
      </c>
      <c r="E188" s="30">
        <f aca="true" t="shared" si="0" ref="E188:F190">E189</f>
        <v>135.7</v>
      </c>
      <c r="F188" s="30">
        <f t="shared" si="0"/>
        <v>0</v>
      </c>
    </row>
    <row r="189" spans="1:6" s="8" customFormat="1" ht="33" outlineLevel="1">
      <c r="A189" s="21" t="s">
        <v>93</v>
      </c>
      <c r="B189" s="15" t="s">
        <v>94</v>
      </c>
      <c r="C189" s="15" t="s">
        <v>73</v>
      </c>
      <c r="D189" s="15" t="s">
        <v>74</v>
      </c>
      <c r="E189" s="29">
        <f>E190</f>
        <v>135.7</v>
      </c>
      <c r="F189" s="29">
        <f>F190</f>
        <v>0</v>
      </c>
    </row>
    <row r="190" spans="1:6" s="8" customFormat="1" ht="49.5" outlineLevel="3">
      <c r="A190" s="21" t="s">
        <v>95</v>
      </c>
      <c r="B190" s="15" t="s">
        <v>94</v>
      </c>
      <c r="C190" s="15" t="s">
        <v>277</v>
      </c>
      <c r="D190" s="15" t="s">
        <v>74</v>
      </c>
      <c r="E190" s="29">
        <f t="shared" si="0"/>
        <v>135.7</v>
      </c>
      <c r="F190" s="29">
        <f t="shared" si="0"/>
        <v>0</v>
      </c>
    </row>
    <row r="191" spans="1:6" s="8" customFormat="1" ht="49.5" outlineLevel="5">
      <c r="A191" s="21" t="s">
        <v>375</v>
      </c>
      <c r="B191" s="15" t="s">
        <v>94</v>
      </c>
      <c r="C191" s="15" t="s">
        <v>277</v>
      </c>
      <c r="D191" s="15" t="s">
        <v>135</v>
      </c>
      <c r="E191" s="29">
        <v>135.7</v>
      </c>
      <c r="F191" s="29"/>
    </row>
    <row r="192" spans="1:6" s="11" customFormat="1" ht="66">
      <c r="A192" s="49" t="s">
        <v>96</v>
      </c>
      <c r="B192" s="22" t="s">
        <v>97</v>
      </c>
      <c r="C192" s="22" t="s">
        <v>73</v>
      </c>
      <c r="D192" s="22" t="s">
        <v>74</v>
      </c>
      <c r="E192" s="30">
        <f>E193+E214+E217</f>
        <v>19250.44</v>
      </c>
      <c r="F192" s="30">
        <f>F193+F214+F217</f>
        <v>0</v>
      </c>
    </row>
    <row r="193" spans="1:6" s="8" customFormat="1" ht="66" outlineLevel="1">
      <c r="A193" s="21" t="s">
        <v>98</v>
      </c>
      <c r="B193" s="15" t="s">
        <v>99</v>
      </c>
      <c r="C193" s="15" t="s">
        <v>73</v>
      </c>
      <c r="D193" s="15" t="s">
        <v>74</v>
      </c>
      <c r="E193" s="29">
        <f>E194+E198+E201+E204+E196</f>
        <v>18822.44</v>
      </c>
      <c r="F193" s="29">
        <f>F194+F198+F201+F204+F196</f>
        <v>0</v>
      </c>
    </row>
    <row r="194" spans="1:6" s="8" customFormat="1" ht="33" hidden="1" outlineLevel="1">
      <c r="A194" s="38" t="s">
        <v>278</v>
      </c>
      <c r="B194" s="34" t="s">
        <v>99</v>
      </c>
      <c r="C194" s="34" t="s">
        <v>251</v>
      </c>
      <c r="D194" s="34" t="s">
        <v>74</v>
      </c>
      <c r="E194" s="6">
        <f>E195</f>
        <v>0</v>
      </c>
      <c r="F194" s="6">
        <f>F195</f>
        <v>0</v>
      </c>
    </row>
    <row r="195" spans="1:6" s="8" customFormat="1" ht="49.5" hidden="1" outlineLevel="1">
      <c r="A195" s="51" t="s">
        <v>375</v>
      </c>
      <c r="B195" s="34" t="s">
        <v>99</v>
      </c>
      <c r="C195" s="34" t="s">
        <v>251</v>
      </c>
      <c r="D195" s="34" t="s">
        <v>135</v>
      </c>
      <c r="E195" s="6"/>
      <c r="F195" s="13"/>
    </row>
    <row r="196" spans="1:6" s="8" customFormat="1" ht="82.5" outlineLevel="5">
      <c r="A196" s="21" t="s">
        <v>273</v>
      </c>
      <c r="B196" s="15" t="s">
        <v>99</v>
      </c>
      <c r="C196" s="17">
        <v>3409999</v>
      </c>
      <c r="D196" s="15" t="s">
        <v>74</v>
      </c>
      <c r="E196" s="29">
        <f>E197</f>
        <v>150</v>
      </c>
      <c r="F196" s="29">
        <f>F197</f>
        <v>0</v>
      </c>
    </row>
    <row r="197" spans="1:6" s="8" customFormat="1" ht="49.5" outlineLevel="5">
      <c r="A197" s="21" t="s">
        <v>375</v>
      </c>
      <c r="B197" s="15" t="s">
        <v>99</v>
      </c>
      <c r="C197" s="17">
        <v>3409999</v>
      </c>
      <c r="D197" s="15" t="s">
        <v>135</v>
      </c>
      <c r="E197" s="29">
        <v>150</v>
      </c>
      <c r="F197" s="29"/>
    </row>
    <row r="198" spans="1:6" s="8" customFormat="1" ht="66" outlineLevel="1">
      <c r="A198" s="21" t="s">
        <v>41</v>
      </c>
      <c r="B198" s="15" t="s">
        <v>99</v>
      </c>
      <c r="C198" s="15" t="s">
        <v>279</v>
      </c>
      <c r="D198" s="15" t="s">
        <v>74</v>
      </c>
      <c r="E198" s="29">
        <f>E199</f>
        <v>289.27</v>
      </c>
      <c r="F198" s="29">
        <f>F199</f>
        <v>0</v>
      </c>
    </row>
    <row r="199" spans="1:6" s="8" customFormat="1" ht="49.5" outlineLevel="1">
      <c r="A199" s="21" t="s">
        <v>375</v>
      </c>
      <c r="B199" s="15" t="s">
        <v>99</v>
      </c>
      <c r="C199" s="15" t="s">
        <v>279</v>
      </c>
      <c r="D199" s="15" t="s">
        <v>135</v>
      </c>
      <c r="E199" s="29">
        <v>289.27</v>
      </c>
      <c r="F199" s="29"/>
    </row>
    <row r="200" spans="1:6" s="8" customFormat="1" ht="66" outlineLevel="1">
      <c r="A200" s="21" t="s">
        <v>100</v>
      </c>
      <c r="B200" s="15"/>
      <c r="C200" s="15"/>
      <c r="D200" s="15"/>
      <c r="E200" s="29">
        <v>289.27</v>
      </c>
      <c r="F200" s="29"/>
    </row>
    <row r="201" spans="1:6" s="8" customFormat="1" ht="49.5" outlineLevel="1">
      <c r="A201" s="21" t="s">
        <v>63</v>
      </c>
      <c r="B201" s="15" t="s">
        <v>99</v>
      </c>
      <c r="C201" s="15" t="s">
        <v>280</v>
      </c>
      <c r="D201" s="15" t="s">
        <v>74</v>
      </c>
      <c r="E201" s="29">
        <f>E202</f>
        <v>339.3</v>
      </c>
      <c r="F201" s="29">
        <f>F202</f>
        <v>0</v>
      </c>
    </row>
    <row r="202" spans="1:6" s="8" customFormat="1" ht="49.5" outlineLevel="1">
      <c r="A202" s="21" t="s">
        <v>375</v>
      </c>
      <c r="B202" s="15" t="s">
        <v>99</v>
      </c>
      <c r="C202" s="15" t="s">
        <v>280</v>
      </c>
      <c r="D202" s="15" t="s">
        <v>135</v>
      </c>
      <c r="E202" s="29">
        <v>339.3</v>
      </c>
      <c r="F202" s="29"/>
    </row>
    <row r="203" spans="1:6" s="8" customFormat="1" ht="82.5" outlineLevel="1">
      <c r="A203" s="21" t="s">
        <v>118</v>
      </c>
      <c r="B203" s="15"/>
      <c r="C203" s="15"/>
      <c r="D203" s="15"/>
      <c r="E203" s="29">
        <v>339.3</v>
      </c>
      <c r="F203" s="29"/>
    </row>
    <row r="204" spans="1:6" s="8" customFormat="1" ht="82.5" outlineLevel="5">
      <c r="A204" s="21" t="s">
        <v>281</v>
      </c>
      <c r="B204" s="15" t="s">
        <v>99</v>
      </c>
      <c r="C204" s="15" t="s">
        <v>282</v>
      </c>
      <c r="D204" s="15" t="s">
        <v>74</v>
      </c>
      <c r="E204" s="29">
        <f>E205+E208+E212+E213</f>
        <v>18043.87</v>
      </c>
      <c r="F204" s="29">
        <f>F205+F208+F212+F213</f>
        <v>0</v>
      </c>
    </row>
    <row r="205" spans="1:6" s="8" customFormat="1" ht="33" outlineLevel="5">
      <c r="A205" s="21" t="s">
        <v>167</v>
      </c>
      <c r="B205" s="15" t="s">
        <v>99</v>
      </c>
      <c r="C205" s="15" t="s">
        <v>282</v>
      </c>
      <c r="D205" s="15" t="s">
        <v>166</v>
      </c>
      <c r="E205" s="29">
        <f>E206+E207</f>
        <v>14022.15</v>
      </c>
      <c r="F205" s="29">
        <f>F206+F207</f>
        <v>0</v>
      </c>
    </row>
    <row r="206" spans="1:6" s="8" customFormat="1" ht="49.5" outlineLevel="5">
      <c r="A206" s="12" t="s">
        <v>374</v>
      </c>
      <c r="B206" s="15" t="s">
        <v>99</v>
      </c>
      <c r="C206" s="15" t="s">
        <v>282</v>
      </c>
      <c r="D206" s="15" t="s">
        <v>149</v>
      </c>
      <c r="E206" s="29">
        <v>14022.15</v>
      </c>
      <c r="F206" s="29"/>
    </row>
    <row r="207" spans="1:6" s="8" customFormat="1" ht="33" hidden="1" outlineLevel="5">
      <c r="A207" s="14" t="s">
        <v>136</v>
      </c>
      <c r="B207" s="15" t="s">
        <v>99</v>
      </c>
      <c r="C207" s="15" t="s">
        <v>282</v>
      </c>
      <c r="D207" s="15" t="s">
        <v>150</v>
      </c>
      <c r="E207" s="29"/>
      <c r="F207" s="29"/>
    </row>
    <row r="208" spans="1:6" s="8" customFormat="1" ht="49.5" outlineLevel="5">
      <c r="A208" s="14" t="s">
        <v>186</v>
      </c>
      <c r="B208" s="15" t="s">
        <v>99</v>
      </c>
      <c r="C208" s="15" t="s">
        <v>282</v>
      </c>
      <c r="D208" s="15" t="s">
        <v>168</v>
      </c>
      <c r="E208" s="29">
        <f>SUM(E209:E211)</f>
        <v>3109.8599999999997</v>
      </c>
      <c r="F208" s="29">
        <f>SUM(F209:F211)</f>
        <v>0</v>
      </c>
    </row>
    <row r="209" spans="1:6" s="8" customFormat="1" ht="49.5" outlineLevel="5">
      <c r="A209" s="21" t="s">
        <v>158</v>
      </c>
      <c r="B209" s="15" t="s">
        <v>99</v>
      </c>
      <c r="C209" s="15" t="s">
        <v>282</v>
      </c>
      <c r="D209" s="15" t="s">
        <v>134</v>
      </c>
      <c r="E209" s="29">
        <f>1748.56+300</f>
        <v>2048.56</v>
      </c>
      <c r="F209" s="29"/>
    </row>
    <row r="210" spans="1:6" s="8" customFormat="1" ht="66" outlineLevel="5">
      <c r="A210" s="21" t="s">
        <v>169</v>
      </c>
      <c r="B210" s="15" t="s">
        <v>99</v>
      </c>
      <c r="C210" s="15" t="s">
        <v>282</v>
      </c>
      <c r="D210" s="15" t="s">
        <v>170</v>
      </c>
      <c r="E210" s="29">
        <v>60</v>
      </c>
      <c r="F210" s="29"/>
    </row>
    <row r="211" spans="1:6" s="8" customFormat="1" ht="49.5" outlineLevel="5">
      <c r="A211" s="21" t="s">
        <v>375</v>
      </c>
      <c r="B211" s="15" t="s">
        <v>99</v>
      </c>
      <c r="C211" s="15" t="s">
        <v>282</v>
      </c>
      <c r="D211" s="15" t="s">
        <v>135</v>
      </c>
      <c r="E211" s="29">
        <v>1001.3</v>
      </c>
      <c r="F211" s="29"/>
    </row>
    <row r="212" spans="1:6" s="8" customFormat="1" ht="33" outlineLevel="5">
      <c r="A212" s="21" t="s">
        <v>21</v>
      </c>
      <c r="B212" s="15" t="s">
        <v>99</v>
      </c>
      <c r="C212" s="15" t="s">
        <v>282</v>
      </c>
      <c r="D212" s="15" t="s">
        <v>142</v>
      </c>
      <c r="E212" s="29">
        <v>891.7</v>
      </c>
      <c r="F212" s="29"/>
    </row>
    <row r="213" spans="1:6" s="8" customFormat="1" ht="33" outlineLevel="5">
      <c r="A213" s="12" t="s">
        <v>141</v>
      </c>
      <c r="B213" s="15" t="s">
        <v>99</v>
      </c>
      <c r="C213" s="15" t="s">
        <v>282</v>
      </c>
      <c r="D213" s="15" t="s">
        <v>140</v>
      </c>
      <c r="E213" s="29">
        <v>20.16</v>
      </c>
      <c r="F213" s="29"/>
    </row>
    <row r="214" spans="1:6" s="8" customFormat="1" ht="16.5" outlineLevel="5">
      <c r="A214" s="12" t="s">
        <v>130</v>
      </c>
      <c r="B214" s="16" t="s">
        <v>131</v>
      </c>
      <c r="C214" s="16" t="s">
        <v>73</v>
      </c>
      <c r="D214" s="16" t="s">
        <v>74</v>
      </c>
      <c r="E214" s="6">
        <f>E215</f>
        <v>210</v>
      </c>
      <c r="F214" s="6">
        <f>F215</f>
        <v>0</v>
      </c>
    </row>
    <row r="215" spans="1:6" s="8" customFormat="1" ht="66" outlineLevel="5">
      <c r="A215" s="53" t="s">
        <v>306</v>
      </c>
      <c r="B215" s="16" t="s">
        <v>131</v>
      </c>
      <c r="C215" s="15" t="s">
        <v>332</v>
      </c>
      <c r="D215" s="15" t="s">
        <v>74</v>
      </c>
      <c r="E215" s="70">
        <f>E216</f>
        <v>210</v>
      </c>
      <c r="F215" s="70">
        <f>F216</f>
        <v>0</v>
      </c>
    </row>
    <row r="216" spans="1:6" s="8" customFormat="1" ht="49.5" outlineLevel="5">
      <c r="A216" s="21" t="s">
        <v>375</v>
      </c>
      <c r="B216" s="16" t="s">
        <v>131</v>
      </c>
      <c r="C216" s="15" t="s">
        <v>332</v>
      </c>
      <c r="D216" s="15" t="s">
        <v>135</v>
      </c>
      <c r="E216" s="70">
        <v>210</v>
      </c>
      <c r="F216" s="6"/>
    </row>
    <row r="217" spans="1:6" s="1" customFormat="1" ht="49.5" outlineLevel="5">
      <c r="A217" s="21" t="s">
        <v>178</v>
      </c>
      <c r="B217" s="15" t="s">
        <v>179</v>
      </c>
      <c r="C217" s="15" t="s">
        <v>73</v>
      </c>
      <c r="D217" s="15" t="s">
        <v>74</v>
      </c>
      <c r="E217" s="29">
        <f>E218</f>
        <v>218</v>
      </c>
      <c r="F217" s="29">
        <f>F218</f>
        <v>0</v>
      </c>
    </row>
    <row r="218" spans="1:6" s="1" customFormat="1" ht="82.5" outlineLevel="5">
      <c r="A218" s="53" t="s">
        <v>268</v>
      </c>
      <c r="B218" s="15" t="s">
        <v>179</v>
      </c>
      <c r="C218" s="15" t="s">
        <v>267</v>
      </c>
      <c r="D218" s="15" t="s">
        <v>74</v>
      </c>
      <c r="E218" s="29">
        <f>E219</f>
        <v>218</v>
      </c>
      <c r="F218" s="29">
        <f>F219</f>
        <v>0</v>
      </c>
    </row>
    <row r="219" spans="1:6" s="1" customFormat="1" ht="49.5" outlineLevel="5">
      <c r="A219" s="21" t="s">
        <v>375</v>
      </c>
      <c r="B219" s="15" t="s">
        <v>179</v>
      </c>
      <c r="C219" s="15" t="s">
        <v>267</v>
      </c>
      <c r="D219" s="15" t="s">
        <v>135</v>
      </c>
      <c r="E219" s="29">
        <v>218</v>
      </c>
      <c r="F219" s="29"/>
    </row>
    <row r="220" spans="1:6" s="11" customFormat="1" ht="16.5">
      <c r="A220" s="49" t="s">
        <v>1</v>
      </c>
      <c r="B220" s="22" t="s">
        <v>2</v>
      </c>
      <c r="C220" s="22" t="s">
        <v>73</v>
      </c>
      <c r="D220" s="22" t="s">
        <v>74</v>
      </c>
      <c r="E220" s="30">
        <f>E221+E244</f>
        <v>321793.11</v>
      </c>
      <c r="F220" s="30">
        <f>F221+F244</f>
        <v>0</v>
      </c>
    </row>
    <row r="221" spans="1:6" s="1" customFormat="1" ht="16.5">
      <c r="A221" s="21" t="s">
        <v>177</v>
      </c>
      <c r="B221" s="15" t="s">
        <v>176</v>
      </c>
      <c r="C221" s="15" t="s">
        <v>14</v>
      </c>
      <c r="D221" s="15" t="s">
        <v>74</v>
      </c>
      <c r="E221" s="29">
        <f>E222+E231+E234+E236+E238+E240+E242</f>
        <v>293278.6</v>
      </c>
      <c r="F221" s="29">
        <f>F222+F231+F234+F236+F238+F240+F242</f>
        <v>0</v>
      </c>
    </row>
    <row r="222" spans="1:6" s="1" customFormat="1" ht="16.5" hidden="1">
      <c r="A222" s="21" t="s">
        <v>40</v>
      </c>
      <c r="B222" s="24" t="s">
        <v>176</v>
      </c>
      <c r="C222" s="24" t="s">
        <v>39</v>
      </c>
      <c r="D222" s="24" t="s">
        <v>74</v>
      </c>
      <c r="E222" s="29">
        <f>E223</f>
        <v>0</v>
      </c>
      <c r="F222" s="29">
        <f>F223</f>
        <v>0</v>
      </c>
    </row>
    <row r="223" spans="1:6" s="1" customFormat="1" ht="99" hidden="1">
      <c r="A223" s="21" t="s">
        <v>51</v>
      </c>
      <c r="B223" s="24" t="s">
        <v>176</v>
      </c>
      <c r="C223" s="24" t="s">
        <v>32</v>
      </c>
      <c r="D223" s="24" t="s">
        <v>74</v>
      </c>
      <c r="E223" s="29">
        <f>E224+E227+E229</f>
        <v>0</v>
      </c>
      <c r="F223" s="29">
        <f>F224+F227+F229</f>
        <v>0</v>
      </c>
    </row>
    <row r="224" spans="1:6" s="1" customFormat="1" ht="99" hidden="1">
      <c r="A224" s="55" t="s">
        <v>197</v>
      </c>
      <c r="B224" s="24" t="s">
        <v>176</v>
      </c>
      <c r="C224" s="24" t="s">
        <v>198</v>
      </c>
      <c r="D224" s="24" t="s">
        <v>74</v>
      </c>
      <c r="E224" s="29">
        <f>E225+E226</f>
        <v>0</v>
      </c>
      <c r="F224" s="29">
        <f>F225+F226</f>
        <v>0</v>
      </c>
    </row>
    <row r="225" spans="1:6" s="1" customFormat="1" ht="66" hidden="1">
      <c r="A225" s="21" t="s">
        <v>169</v>
      </c>
      <c r="B225" s="24" t="s">
        <v>176</v>
      </c>
      <c r="C225" s="24" t="s">
        <v>198</v>
      </c>
      <c r="D225" s="24" t="s">
        <v>170</v>
      </c>
      <c r="E225" s="29"/>
      <c r="F225" s="29"/>
    </row>
    <row r="226" spans="1:6" s="1" customFormat="1" ht="66" hidden="1">
      <c r="A226" s="12" t="s">
        <v>386</v>
      </c>
      <c r="B226" s="24" t="s">
        <v>176</v>
      </c>
      <c r="C226" s="24" t="s">
        <v>198</v>
      </c>
      <c r="D226" s="24" t="s">
        <v>173</v>
      </c>
      <c r="E226" s="29"/>
      <c r="F226" s="29"/>
    </row>
    <row r="227" spans="1:6" s="1" customFormat="1" ht="132" hidden="1">
      <c r="A227" s="21" t="s">
        <v>215</v>
      </c>
      <c r="B227" s="24" t="s">
        <v>176</v>
      </c>
      <c r="C227" s="24" t="s">
        <v>200</v>
      </c>
      <c r="D227" s="24" t="s">
        <v>74</v>
      </c>
      <c r="E227" s="29">
        <f>E228</f>
        <v>0</v>
      </c>
      <c r="F227" s="29">
        <f>F228</f>
        <v>0</v>
      </c>
    </row>
    <row r="228" spans="1:6" s="1" customFormat="1" ht="66" hidden="1">
      <c r="A228" s="12" t="s">
        <v>386</v>
      </c>
      <c r="B228" s="24" t="s">
        <v>176</v>
      </c>
      <c r="C228" s="24" t="s">
        <v>200</v>
      </c>
      <c r="D228" s="24" t="s">
        <v>173</v>
      </c>
      <c r="E228" s="29"/>
      <c r="F228" s="29"/>
    </row>
    <row r="229" spans="1:6" s="1" customFormat="1" ht="181.5" hidden="1">
      <c r="A229" s="21" t="s">
        <v>216</v>
      </c>
      <c r="B229" s="24" t="s">
        <v>176</v>
      </c>
      <c r="C229" s="24" t="s">
        <v>214</v>
      </c>
      <c r="D229" s="24" t="s">
        <v>74</v>
      </c>
      <c r="E229" s="29">
        <f>E230</f>
        <v>0</v>
      </c>
      <c r="F229" s="29">
        <f>F230</f>
        <v>0</v>
      </c>
    </row>
    <row r="230" spans="1:6" s="1" customFormat="1" ht="66" hidden="1">
      <c r="A230" s="21" t="s">
        <v>378</v>
      </c>
      <c r="B230" s="24" t="s">
        <v>176</v>
      </c>
      <c r="C230" s="24" t="s">
        <v>214</v>
      </c>
      <c r="D230" s="24" t="s">
        <v>379</v>
      </c>
      <c r="E230" s="29"/>
      <c r="F230" s="29"/>
    </row>
    <row r="231" spans="1:6" s="1" customFormat="1" ht="115.5">
      <c r="A231" s="57" t="s">
        <v>428</v>
      </c>
      <c r="B231" s="15" t="s">
        <v>176</v>
      </c>
      <c r="C231" s="15" t="s">
        <v>283</v>
      </c>
      <c r="D231" s="15" t="s">
        <v>74</v>
      </c>
      <c r="E231" s="29">
        <f>E232+E233</f>
        <v>154688.1</v>
      </c>
      <c r="F231" s="29">
        <f>F232+F233</f>
        <v>0</v>
      </c>
    </row>
    <row r="232" spans="1:6" s="1" customFormat="1" ht="66" hidden="1">
      <c r="A232" s="21" t="s">
        <v>169</v>
      </c>
      <c r="B232" s="15" t="s">
        <v>176</v>
      </c>
      <c r="C232" s="15" t="s">
        <v>283</v>
      </c>
      <c r="D232" s="15" t="s">
        <v>170</v>
      </c>
      <c r="E232" s="29"/>
      <c r="F232" s="29"/>
    </row>
    <row r="233" spans="1:6" s="1" customFormat="1" ht="66">
      <c r="A233" s="12" t="s">
        <v>386</v>
      </c>
      <c r="B233" s="15" t="s">
        <v>176</v>
      </c>
      <c r="C233" s="15" t="s">
        <v>283</v>
      </c>
      <c r="D233" s="15" t="s">
        <v>173</v>
      </c>
      <c r="E233" s="29">
        <v>154688.1</v>
      </c>
      <c r="F233" s="29"/>
    </row>
    <row r="234" spans="1:6" s="1" customFormat="1" ht="99">
      <c r="A234" s="57" t="s">
        <v>434</v>
      </c>
      <c r="B234" s="15" t="s">
        <v>176</v>
      </c>
      <c r="C234" s="15" t="s">
        <v>284</v>
      </c>
      <c r="D234" s="15" t="s">
        <v>74</v>
      </c>
      <c r="E234" s="29">
        <f>E235</f>
        <v>100507</v>
      </c>
      <c r="F234" s="29">
        <f>F235</f>
        <v>0</v>
      </c>
    </row>
    <row r="235" spans="1:6" s="1" customFormat="1" ht="66">
      <c r="A235" s="12" t="s">
        <v>386</v>
      </c>
      <c r="B235" s="15" t="s">
        <v>176</v>
      </c>
      <c r="C235" s="15" t="s">
        <v>284</v>
      </c>
      <c r="D235" s="15" t="s">
        <v>173</v>
      </c>
      <c r="E235" s="29">
        <v>100507</v>
      </c>
      <c r="F235" s="29"/>
    </row>
    <row r="236" spans="1:6" s="1" customFormat="1" ht="115.5" hidden="1">
      <c r="A236" s="57" t="s">
        <v>286</v>
      </c>
      <c r="B236" s="15" t="s">
        <v>176</v>
      </c>
      <c r="C236" s="15" t="s">
        <v>285</v>
      </c>
      <c r="D236" s="15" t="s">
        <v>74</v>
      </c>
      <c r="E236" s="29">
        <f>E237</f>
        <v>0</v>
      </c>
      <c r="F236" s="29">
        <f>F237</f>
        <v>0</v>
      </c>
    </row>
    <row r="237" spans="1:6" s="1" customFormat="1" ht="66" hidden="1">
      <c r="A237" s="21" t="s">
        <v>378</v>
      </c>
      <c r="B237" s="15" t="s">
        <v>176</v>
      </c>
      <c r="C237" s="15" t="s">
        <v>285</v>
      </c>
      <c r="D237" s="15" t="s">
        <v>379</v>
      </c>
      <c r="E237" s="29"/>
      <c r="F237" s="29"/>
    </row>
    <row r="238" spans="1:6" s="1" customFormat="1" ht="82.5" hidden="1">
      <c r="A238" s="57" t="s">
        <v>288</v>
      </c>
      <c r="B238" s="15" t="s">
        <v>176</v>
      </c>
      <c r="C238" s="15" t="s">
        <v>287</v>
      </c>
      <c r="D238" s="15" t="s">
        <v>74</v>
      </c>
      <c r="E238" s="29">
        <f>E239</f>
        <v>0</v>
      </c>
      <c r="F238" s="29">
        <f>F239</f>
        <v>0</v>
      </c>
    </row>
    <row r="239" spans="1:6" s="1" customFormat="1" ht="66" hidden="1">
      <c r="A239" s="12" t="s">
        <v>386</v>
      </c>
      <c r="B239" s="15" t="s">
        <v>176</v>
      </c>
      <c r="C239" s="15" t="s">
        <v>287</v>
      </c>
      <c r="D239" s="15" t="s">
        <v>173</v>
      </c>
      <c r="E239" s="29"/>
      <c r="F239" s="29"/>
    </row>
    <row r="240" spans="1:6" s="1" customFormat="1" ht="99" hidden="1">
      <c r="A240" s="57" t="s">
        <v>290</v>
      </c>
      <c r="B240" s="15" t="s">
        <v>176</v>
      </c>
      <c r="C240" s="15" t="s">
        <v>289</v>
      </c>
      <c r="D240" s="15" t="s">
        <v>74</v>
      </c>
      <c r="E240" s="29">
        <f>E241</f>
        <v>0</v>
      </c>
      <c r="F240" s="29">
        <f>F241</f>
        <v>0</v>
      </c>
    </row>
    <row r="241" spans="1:6" s="1" customFormat="1" ht="66" hidden="1">
      <c r="A241" s="12" t="s">
        <v>386</v>
      </c>
      <c r="B241" s="15" t="s">
        <v>176</v>
      </c>
      <c r="C241" s="15" t="s">
        <v>289</v>
      </c>
      <c r="D241" s="15" t="s">
        <v>173</v>
      </c>
      <c r="E241" s="29"/>
      <c r="F241" s="29"/>
    </row>
    <row r="242" spans="1:6" s="1" customFormat="1" ht="82.5">
      <c r="A242" s="51" t="s">
        <v>291</v>
      </c>
      <c r="B242" s="15" t="s">
        <v>176</v>
      </c>
      <c r="C242" s="15" t="s">
        <v>292</v>
      </c>
      <c r="D242" s="15" t="s">
        <v>74</v>
      </c>
      <c r="E242" s="29">
        <f>E243</f>
        <v>38083.5</v>
      </c>
      <c r="F242" s="29">
        <f>F243</f>
        <v>0</v>
      </c>
    </row>
    <row r="243" spans="1:6" s="1" customFormat="1" ht="66">
      <c r="A243" s="21" t="s">
        <v>378</v>
      </c>
      <c r="B243" s="15" t="s">
        <v>176</v>
      </c>
      <c r="C243" s="15" t="s">
        <v>292</v>
      </c>
      <c r="D243" s="15" t="s">
        <v>379</v>
      </c>
      <c r="E243" s="29">
        <v>38083.5</v>
      </c>
      <c r="F243" s="29"/>
    </row>
    <row r="244" spans="1:6" s="8" customFormat="1" ht="33" outlineLevel="1">
      <c r="A244" s="21" t="s">
        <v>3</v>
      </c>
      <c r="B244" s="15" t="s">
        <v>4</v>
      </c>
      <c r="C244" s="15" t="s">
        <v>73</v>
      </c>
      <c r="D244" s="15" t="s">
        <v>74</v>
      </c>
      <c r="E244" s="29">
        <f>E245+E249+E251+E255+E257</f>
        <v>28514.510000000002</v>
      </c>
      <c r="F244" s="29">
        <f>F245+F249+F251+F255+F257</f>
        <v>0</v>
      </c>
    </row>
    <row r="245" spans="1:6" s="8" customFormat="1" ht="66" hidden="1" outlineLevel="5">
      <c r="A245" s="12" t="s">
        <v>302</v>
      </c>
      <c r="B245" s="15" t="s">
        <v>4</v>
      </c>
      <c r="C245" s="15" t="s">
        <v>129</v>
      </c>
      <c r="D245" s="15" t="s">
        <v>74</v>
      </c>
      <c r="E245" s="29">
        <f>E246</f>
        <v>0</v>
      </c>
      <c r="F245" s="29">
        <f>F246</f>
        <v>0</v>
      </c>
    </row>
    <row r="246" spans="1:6" s="8" customFormat="1" ht="49.5" hidden="1" outlineLevel="5">
      <c r="A246" s="12" t="s">
        <v>101</v>
      </c>
      <c r="B246" s="15" t="s">
        <v>4</v>
      </c>
      <c r="C246" s="15" t="s">
        <v>128</v>
      </c>
      <c r="D246" s="15" t="s">
        <v>74</v>
      </c>
      <c r="E246" s="29">
        <f>E247+E248</f>
        <v>0</v>
      </c>
      <c r="F246" s="29">
        <f>F247+F248</f>
        <v>0</v>
      </c>
    </row>
    <row r="247" spans="1:6" s="8" customFormat="1" ht="66" hidden="1" outlineLevel="5">
      <c r="A247" s="12" t="s">
        <v>386</v>
      </c>
      <c r="B247" s="15" t="s">
        <v>4</v>
      </c>
      <c r="C247" s="15" t="s">
        <v>128</v>
      </c>
      <c r="D247" s="15" t="s">
        <v>173</v>
      </c>
      <c r="E247" s="29"/>
      <c r="F247" s="29"/>
    </row>
    <row r="248" spans="1:6" s="8" customFormat="1" ht="99" hidden="1" outlineLevel="5">
      <c r="A248" s="21" t="s">
        <v>187</v>
      </c>
      <c r="B248" s="15" t="s">
        <v>4</v>
      </c>
      <c r="C248" s="15" t="s">
        <v>128</v>
      </c>
      <c r="D248" s="15" t="s">
        <v>151</v>
      </c>
      <c r="E248" s="29"/>
      <c r="F248" s="29"/>
    </row>
    <row r="249" spans="1:6" s="8" customFormat="1" ht="82.5" outlineLevel="5">
      <c r="A249" s="54" t="s">
        <v>196</v>
      </c>
      <c r="B249" s="15" t="s">
        <v>4</v>
      </c>
      <c r="C249" s="15" t="s">
        <v>269</v>
      </c>
      <c r="D249" s="15" t="s">
        <v>74</v>
      </c>
      <c r="E249" s="29">
        <f>E250</f>
        <v>400</v>
      </c>
      <c r="F249" s="29">
        <f>F250</f>
        <v>0</v>
      </c>
    </row>
    <row r="250" spans="1:6" s="8" customFormat="1" ht="49.5" outlineLevel="5">
      <c r="A250" s="21" t="s">
        <v>375</v>
      </c>
      <c r="B250" s="15" t="s">
        <v>4</v>
      </c>
      <c r="C250" s="15" t="s">
        <v>269</v>
      </c>
      <c r="D250" s="15" t="s">
        <v>135</v>
      </c>
      <c r="E250" s="29">
        <v>400</v>
      </c>
      <c r="F250" s="29"/>
    </row>
    <row r="251" spans="1:6" s="8" customFormat="1" ht="66" outlineLevel="5">
      <c r="A251" s="55" t="s">
        <v>294</v>
      </c>
      <c r="B251" s="24" t="s">
        <v>4</v>
      </c>
      <c r="C251" s="24" t="s">
        <v>293</v>
      </c>
      <c r="D251" s="24" t="s">
        <v>74</v>
      </c>
      <c r="E251" s="29">
        <f>E252+E253+E254</f>
        <v>27114.510000000002</v>
      </c>
      <c r="F251" s="29">
        <f>F252+F253+F254</f>
        <v>0</v>
      </c>
    </row>
    <row r="252" spans="1:6" s="8" customFormat="1" ht="49.5" hidden="1" outlineLevel="5">
      <c r="A252" s="21" t="s">
        <v>137</v>
      </c>
      <c r="B252" s="24" t="s">
        <v>4</v>
      </c>
      <c r="C252" s="24" t="s">
        <v>293</v>
      </c>
      <c r="D252" s="24" t="s">
        <v>134</v>
      </c>
      <c r="E252" s="29"/>
      <c r="F252" s="29"/>
    </row>
    <row r="253" spans="1:6" s="8" customFormat="1" ht="49.5" outlineLevel="5">
      <c r="A253" s="55" t="s">
        <v>375</v>
      </c>
      <c r="B253" s="24" t="s">
        <v>4</v>
      </c>
      <c r="C253" s="24" t="s">
        <v>293</v>
      </c>
      <c r="D253" s="24" t="s">
        <v>135</v>
      </c>
      <c r="E253" s="29">
        <v>4924.6</v>
      </c>
      <c r="F253" s="29"/>
    </row>
    <row r="254" spans="1:6" s="8" customFormat="1" ht="66" outlineLevel="5">
      <c r="A254" s="12" t="s">
        <v>386</v>
      </c>
      <c r="B254" s="24" t="s">
        <v>4</v>
      </c>
      <c r="C254" s="24" t="s">
        <v>293</v>
      </c>
      <c r="D254" s="24" t="s">
        <v>173</v>
      </c>
      <c r="E254" s="29">
        <v>22189.91</v>
      </c>
      <c r="F254" s="29"/>
    </row>
    <row r="255" spans="1:6" s="8" customFormat="1" ht="99" outlineLevel="5">
      <c r="A255" s="68" t="s">
        <v>403</v>
      </c>
      <c r="B255" s="24" t="s">
        <v>4</v>
      </c>
      <c r="C255" s="24" t="s">
        <v>370</v>
      </c>
      <c r="D255" s="24" t="s">
        <v>74</v>
      </c>
      <c r="E255" s="70">
        <f>E256</f>
        <v>1000</v>
      </c>
      <c r="F255" s="70">
        <f>F256</f>
        <v>0</v>
      </c>
    </row>
    <row r="256" spans="1:6" s="8" customFormat="1" ht="49.5" outlineLevel="5">
      <c r="A256" s="21" t="s">
        <v>375</v>
      </c>
      <c r="B256" s="24" t="s">
        <v>4</v>
      </c>
      <c r="C256" s="24" t="s">
        <v>370</v>
      </c>
      <c r="D256" s="24" t="s">
        <v>135</v>
      </c>
      <c r="E256" s="70">
        <v>1000</v>
      </c>
      <c r="F256" s="6"/>
    </row>
    <row r="257" spans="1:6" s="8" customFormat="1" ht="82.5" hidden="1" outlineLevel="5">
      <c r="A257" s="21" t="s">
        <v>295</v>
      </c>
      <c r="B257" s="15" t="s">
        <v>4</v>
      </c>
      <c r="C257" s="10">
        <v>6809999</v>
      </c>
      <c r="D257" s="15" t="s">
        <v>74</v>
      </c>
      <c r="E257" s="29">
        <f>E258+E259+E260</f>
        <v>0</v>
      </c>
      <c r="F257" s="29">
        <f>F258+F259+F260</f>
        <v>0</v>
      </c>
    </row>
    <row r="258" spans="1:6" s="8" customFormat="1" ht="49.5" hidden="1" outlineLevel="5">
      <c r="A258" s="21" t="s">
        <v>375</v>
      </c>
      <c r="B258" s="15" t="s">
        <v>4</v>
      </c>
      <c r="C258" s="10">
        <v>6809999</v>
      </c>
      <c r="D258" s="15" t="s">
        <v>135</v>
      </c>
      <c r="E258" s="29"/>
      <c r="F258" s="29"/>
    </row>
    <row r="259" spans="1:6" s="8" customFormat="1" ht="99" hidden="1" outlineLevel="5">
      <c r="A259" s="21" t="s">
        <v>187</v>
      </c>
      <c r="B259" s="15" t="s">
        <v>4</v>
      </c>
      <c r="C259" s="10">
        <v>6809999</v>
      </c>
      <c r="D259" s="15" t="s">
        <v>151</v>
      </c>
      <c r="E259" s="29"/>
      <c r="F259" s="29"/>
    </row>
    <row r="260" spans="1:6" s="8" customFormat="1" ht="66" hidden="1" outlineLevel="5">
      <c r="A260" s="12" t="s">
        <v>386</v>
      </c>
      <c r="B260" s="15" t="s">
        <v>4</v>
      </c>
      <c r="C260" s="10">
        <v>6809999</v>
      </c>
      <c r="D260" s="15" t="s">
        <v>173</v>
      </c>
      <c r="E260" s="29"/>
      <c r="F260" s="29"/>
    </row>
    <row r="261" spans="1:6" s="11" customFormat="1" ht="33" collapsed="1">
      <c r="A261" s="49" t="s">
        <v>5</v>
      </c>
      <c r="B261" s="22" t="s">
        <v>6</v>
      </c>
      <c r="C261" s="22" t="s">
        <v>73</v>
      </c>
      <c r="D261" s="22" t="s">
        <v>74</v>
      </c>
      <c r="E261" s="30">
        <f>E262+E300+E326+E343</f>
        <v>464034.48</v>
      </c>
      <c r="F261" s="30">
        <f>F262+F300+F326+F343</f>
        <v>8.03</v>
      </c>
    </row>
    <row r="262" spans="1:6" s="8" customFormat="1" ht="16.5" outlineLevel="1">
      <c r="A262" s="21" t="s">
        <v>7</v>
      </c>
      <c r="B262" s="15" t="s">
        <v>8</v>
      </c>
      <c r="C262" s="15" t="s">
        <v>73</v>
      </c>
      <c r="D262" s="23" t="s">
        <v>74</v>
      </c>
      <c r="E262" s="29">
        <f>E263+E266+E289+E292+E296+E270+E272+E274+E277+E279+E281+E283+E285+E287+E298</f>
        <v>138764</v>
      </c>
      <c r="F262" s="29">
        <f>F263+F266+F289+F292+F296+F270+F272+F274+F277+F279+F281+F283+F285+F287+F298</f>
        <v>0</v>
      </c>
    </row>
    <row r="263" spans="1:6" s="8" customFormat="1" ht="132" hidden="1" outlineLevel="1">
      <c r="A263" s="51" t="s">
        <v>220</v>
      </c>
      <c r="B263" s="15" t="s">
        <v>8</v>
      </c>
      <c r="C263" s="15" t="s">
        <v>221</v>
      </c>
      <c r="D263" s="23" t="s">
        <v>74</v>
      </c>
      <c r="E263" s="31">
        <f>E264+E265</f>
        <v>0</v>
      </c>
      <c r="F263" s="31">
        <f>F264+F265</f>
        <v>0</v>
      </c>
    </row>
    <row r="264" spans="1:6" s="8" customFormat="1" ht="66" hidden="1" outlineLevel="1">
      <c r="A264" s="12" t="s">
        <v>378</v>
      </c>
      <c r="B264" s="15" t="s">
        <v>8</v>
      </c>
      <c r="C264" s="15" t="s">
        <v>221</v>
      </c>
      <c r="D264" s="23" t="s">
        <v>379</v>
      </c>
      <c r="E264" s="31"/>
      <c r="F264" s="31"/>
    </row>
    <row r="265" spans="1:6" s="8" customFormat="1" ht="66" hidden="1" outlineLevel="1">
      <c r="A265" s="51" t="s">
        <v>380</v>
      </c>
      <c r="B265" s="34" t="s">
        <v>8</v>
      </c>
      <c r="C265" s="34" t="s">
        <v>221</v>
      </c>
      <c r="D265" s="41" t="s">
        <v>381</v>
      </c>
      <c r="E265" s="31"/>
      <c r="F265" s="31"/>
    </row>
    <row r="266" spans="1:6" s="8" customFormat="1" ht="165" outlineLevel="1">
      <c r="A266" s="57" t="s">
        <v>419</v>
      </c>
      <c r="B266" s="15" t="s">
        <v>8</v>
      </c>
      <c r="C266" s="15" t="s">
        <v>296</v>
      </c>
      <c r="D266" s="23" t="s">
        <v>74</v>
      </c>
      <c r="E266" s="29">
        <f>E267+E268</f>
        <v>94500</v>
      </c>
      <c r="F266" s="29">
        <f>F267+F268</f>
        <v>0</v>
      </c>
    </row>
    <row r="267" spans="1:6" s="8" customFormat="1" ht="66" hidden="1" outlineLevel="1">
      <c r="A267" s="12" t="s">
        <v>378</v>
      </c>
      <c r="B267" s="15" t="s">
        <v>8</v>
      </c>
      <c r="C267" s="15" t="s">
        <v>296</v>
      </c>
      <c r="D267" s="23" t="s">
        <v>379</v>
      </c>
      <c r="E267" s="31"/>
      <c r="F267" s="31"/>
    </row>
    <row r="268" spans="1:6" s="8" customFormat="1" ht="66" outlineLevel="1">
      <c r="A268" s="51" t="s">
        <v>380</v>
      </c>
      <c r="B268" s="34" t="s">
        <v>8</v>
      </c>
      <c r="C268" s="15" t="s">
        <v>296</v>
      </c>
      <c r="D268" s="34" t="s">
        <v>381</v>
      </c>
      <c r="E268" s="31">
        <v>94500</v>
      </c>
      <c r="F268" s="31"/>
    </row>
    <row r="269" spans="1:6" s="8" customFormat="1" ht="16.5" hidden="1" outlineLevel="5">
      <c r="A269" s="12"/>
      <c r="B269" s="15"/>
      <c r="C269" s="15"/>
      <c r="D269" s="23"/>
      <c r="E269" s="29"/>
      <c r="F269" s="29"/>
    </row>
    <row r="270" spans="1:6" s="8" customFormat="1" ht="132" hidden="1" outlineLevel="5">
      <c r="A270" s="21" t="s">
        <v>228</v>
      </c>
      <c r="B270" s="24" t="s">
        <v>8</v>
      </c>
      <c r="C270" s="24" t="s">
        <v>229</v>
      </c>
      <c r="D270" s="24" t="s">
        <v>74</v>
      </c>
      <c r="E270" s="29">
        <f>E271</f>
        <v>0</v>
      </c>
      <c r="F270" s="29">
        <f>F271</f>
        <v>0</v>
      </c>
    </row>
    <row r="271" spans="1:6" s="8" customFormat="1" ht="66" hidden="1" outlineLevel="5">
      <c r="A271" s="12" t="s">
        <v>386</v>
      </c>
      <c r="B271" s="24" t="s">
        <v>8</v>
      </c>
      <c r="C271" s="24" t="s">
        <v>229</v>
      </c>
      <c r="D271" s="24" t="s">
        <v>173</v>
      </c>
      <c r="E271" s="29"/>
      <c r="F271" s="29"/>
    </row>
    <row r="272" spans="1:6" s="8" customFormat="1" ht="132" hidden="1" outlineLevel="5">
      <c r="A272" s="21" t="s">
        <v>215</v>
      </c>
      <c r="B272" s="24" t="s">
        <v>8</v>
      </c>
      <c r="C272" s="24" t="s">
        <v>200</v>
      </c>
      <c r="D272" s="24" t="s">
        <v>74</v>
      </c>
      <c r="E272" s="29">
        <f>E273</f>
        <v>0</v>
      </c>
      <c r="F272" s="29">
        <f>F273</f>
        <v>0</v>
      </c>
    </row>
    <row r="273" spans="1:6" s="8" customFormat="1" ht="66" hidden="1" outlineLevel="5">
      <c r="A273" s="12" t="s">
        <v>386</v>
      </c>
      <c r="B273" s="24" t="s">
        <v>8</v>
      </c>
      <c r="C273" s="24" t="s">
        <v>200</v>
      </c>
      <c r="D273" s="24" t="s">
        <v>173</v>
      </c>
      <c r="E273" s="29"/>
      <c r="F273" s="29"/>
    </row>
    <row r="274" spans="1:6" s="8" customFormat="1" ht="66" hidden="1" outlineLevel="5">
      <c r="A274" s="21" t="s">
        <v>418</v>
      </c>
      <c r="B274" s="15" t="s">
        <v>8</v>
      </c>
      <c r="C274" s="15" t="s">
        <v>300</v>
      </c>
      <c r="D274" s="23" t="s">
        <v>74</v>
      </c>
      <c r="E274" s="29">
        <f>E275+E276</f>
        <v>0</v>
      </c>
      <c r="F274" s="29">
        <f>F275+F276</f>
        <v>0</v>
      </c>
    </row>
    <row r="275" spans="1:6" s="8" customFormat="1" ht="49.5" hidden="1" outlineLevel="5">
      <c r="A275" s="21" t="s">
        <v>375</v>
      </c>
      <c r="B275" s="24" t="s">
        <v>8</v>
      </c>
      <c r="C275" s="15" t="s">
        <v>300</v>
      </c>
      <c r="D275" s="24" t="s">
        <v>135</v>
      </c>
      <c r="E275" s="29"/>
      <c r="F275" s="29"/>
    </row>
    <row r="276" spans="1:6" s="8" customFormat="1" ht="66" hidden="1" outlineLevel="5">
      <c r="A276" s="21" t="s">
        <v>380</v>
      </c>
      <c r="B276" s="15" t="s">
        <v>8</v>
      </c>
      <c r="C276" s="15" t="s">
        <v>300</v>
      </c>
      <c r="D276" s="23" t="s">
        <v>381</v>
      </c>
      <c r="E276" s="29"/>
      <c r="F276" s="29"/>
    </row>
    <row r="277" spans="1:6" s="8" customFormat="1" ht="82.5" hidden="1" outlineLevel="5">
      <c r="A277" s="57" t="s">
        <v>314</v>
      </c>
      <c r="B277" s="15" t="s">
        <v>8</v>
      </c>
      <c r="C277" s="15" t="s">
        <v>313</v>
      </c>
      <c r="D277" s="15" t="s">
        <v>74</v>
      </c>
      <c r="E277" s="31">
        <f>E278</f>
        <v>0</v>
      </c>
      <c r="F277" s="31">
        <f>F278</f>
        <v>0</v>
      </c>
    </row>
    <row r="278" spans="1:6" s="8" customFormat="1" ht="66" hidden="1" outlineLevel="5">
      <c r="A278" s="12" t="s">
        <v>386</v>
      </c>
      <c r="B278" s="15" t="s">
        <v>8</v>
      </c>
      <c r="C278" s="15" t="s">
        <v>313</v>
      </c>
      <c r="D278" s="15" t="s">
        <v>173</v>
      </c>
      <c r="E278" s="31"/>
      <c r="F278" s="31"/>
    </row>
    <row r="279" spans="1:6" s="8" customFormat="1" ht="82.5" outlineLevel="5">
      <c r="A279" s="21" t="s">
        <v>273</v>
      </c>
      <c r="B279" s="15" t="s">
        <v>8</v>
      </c>
      <c r="C279" s="18">
        <v>3409999</v>
      </c>
      <c r="D279" s="23" t="s">
        <v>74</v>
      </c>
      <c r="E279" s="29">
        <f>E280</f>
        <v>608.9</v>
      </c>
      <c r="F279" s="29">
        <f>F280</f>
        <v>0</v>
      </c>
    </row>
    <row r="280" spans="1:6" s="8" customFormat="1" ht="66" outlineLevel="5">
      <c r="A280" s="12" t="s">
        <v>386</v>
      </c>
      <c r="B280" s="15" t="s">
        <v>8</v>
      </c>
      <c r="C280" s="18">
        <v>3409999</v>
      </c>
      <c r="D280" s="23" t="s">
        <v>173</v>
      </c>
      <c r="E280" s="29">
        <v>608.9</v>
      </c>
      <c r="F280" s="29"/>
    </row>
    <row r="281" spans="1:6" s="8" customFormat="1" ht="82.5" hidden="1" outlineLevel="5">
      <c r="A281" s="58" t="s">
        <v>315</v>
      </c>
      <c r="B281" s="34" t="s">
        <v>8</v>
      </c>
      <c r="C281" s="47">
        <v>3809999</v>
      </c>
      <c r="D281" s="34" t="s">
        <v>74</v>
      </c>
      <c r="E281" s="29">
        <f>E282</f>
        <v>0</v>
      </c>
      <c r="F281" s="29"/>
    </row>
    <row r="282" spans="1:6" s="8" customFormat="1" ht="66" hidden="1" outlineLevel="5">
      <c r="A282" s="12" t="s">
        <v>378</v>
      </c>
      <c r="B282" s="34" t="s">
        <v>8</v>
      </c>
      <c r="C282" s="47">
        <v>3809999</v>
      </c>
      <c r="D282" s="34" t="s">
        <v>379</v>
      </c>
      <c r="E282" s="29"/>
      <c r="F282" s="29"/>
    </row>
    <row r="283" spans="1:6" s="8" customFormat="1" ht="66" hidden="1" outlineLevel="5">
      <c r="A283" s="51" t="s">
        <v>303</v>
      </c>
      <c r="B283" s="34" t="s">
        <v>8</v>
      </c>
      <c r="C283" s="47">
        <v>3909999</v>
      </c>
      <c r="D283" s="34" t="s">
        <v>74</v>
      </c>
      <c r="E283" s="29">
        <f>E284</f>
        <v>0</v>
      </c>
      <c r="F283" s="29">
        <f>F284</f>
        <v>0</v>
      </c>
    </row>
    <row r="284" spans="1:6" s="8" customFormat="1" ht="66" hidden="1" outlineLevel="5">
      <c r="A284" s="12" t="s">
        <v>378</v>
      </c>
      <c r="B284" s="34" t="s">
        <v>8</v>
      </c>
      <c r="C284" s="47">
        <v>3909999</v>
      </c>
      <c r="D284" s="34" t="s">
        <v>379</v>
      </c>
      <c r="E284" s="29"/>
      <c r="F284" s="29"/>
    </row>
    <row r="285" spans="1:6" s="8" customFormat="1" ht="49.5" hidden="1" outlineLevel="5">
      <c r="A285" s="51" t="s">
        <v>316</v>
      </c>
      <c r="B285" s="24" t="s">
        <v>8</v>
      </c>
      <c r="C285" s="48">
        <v>5509999</v>
      </c>
      <c r="D285" s="24" t="s">
        <v>74</v>
      </c>
      <c r="E285" s="29">
        <f>E286</f>
        <v>0</v>
      </c>
      <c r="F285" s="29">
        <f>F286</f>
        <v>0</v>
      </c>
    </row>
    <row r="286" spans="1:6" s="8" customFormat="1" ht="66" hidden="1" outlineLevel="5">
      <c r="A286" s="12" t="s">
        <v>386</v>
      </c>
      <c r="B286" s="24" t="s">
        <v>8</v>
      </c>
      <c r="C286" s="48">
        <v>5509999</v>
      </c>
      <c r="D286" s="24" t="s">
        <v>173</v>
      </c>
      <c r="E286" s="29"/>
      <c r="F286" s="29"/>
    </row>
    <row r="287" spans="1:6" s="8" customFormat="1" ht="82.5" hidden="1" outlineLevel="5">
      <c r="A287" s="57" t="s">
        <v>317</v>
      </c>
      <c r="B287" s="34" t="s">
        <v>8</v>
      </c>
      <c r="C287" s="47">
        <v>5500100</v>
      </c>
      <c r="D287" s="34" t="s">
        <v>74</v>
      </c>
      <c r="E287" s="29">
        <f>E288</f>
        <v>0</v>
      </c>
      <c r="F287" s="29">
        <f>F288</f>
        <v>0</v>
      </c>
    </row>
    <row r="288" spans="1:6" s="8" customFormat="1" ht="66" hidden="1" outlineLevel="5">
      <c r="A288" s="12" t="s">
        <v>386</v>
      </c>
      <c r="B288" s="34" t="s">
        <v>8</v>
      </c>
      <c r="C288" s="47">
        <v>5500100</v>
      </c>
      <c r="D288" s="34" t="s">
        <v>173</v>
      </c>
      <c r="E288" s="29"/>
      <c r="F288" s="29"/>
    </row>
    <row r="289" spans="1:6" s="8" customFormat="1" ht="66" outlineLevel="5">
      <c r="A289" s="21" t="s">
        <v>9</v>
      </c>
      <c r="B289" s="15" t="s">
        <v>8</v>
      </c>
      <c r="C289" s="15" t="s">
        <v>297</v>
      </c>
      <c r="D289" s="23" t="s">
        <v>74</v>
      </c>
      <c r="E289" s="29">
        <f>E290+E291</f>
        <v>1563.52</v>
      </c>
      <c r="F289" s="29">
        <f>F290+F291</f>
        <v>0</v>
      </c>
    </row>
    <row r="290" spans="1:6" s="8" customFormat="1" ht="66" hidden="1" outlineLevel="5">
      <c r="A290" s="21" t="s">
        <v>169</v>
      </c>
      <c r="B290" s="15" t="s">
        <v>8</v>
      </c>
      <c r="C290" s="15" t="s">
        <v>297</v>
      </c>
      <c r="D290" s="23" t="s">
        <v>170</v>
      </c>
      <c r="E290" s="29"/>
      <c r="F290" s="29"/>
    </row>
    <row r="291" spans="1:6" s="8" customFormat="1" ht="66" outlineLevel="5">
      <c r="A291" s="12" t="s">
        <v>386</v>
      </c>
      <c r="B291" s="15" t="s">
        <v>8</v>
      </c>
      <c r="C291" s="15" t="s">
        <v>297</v>
      </c>
      <c r="D291" s="23" t="s">
        <v>173</v>
      </c>
      <c r="E291" s="29">
        <v>1563.52</v>
      </c>
      <c r="F291" s="29"/>
    </row>
    <row r="292" spans="1:6" s="8" customFormat="1" ht="33" outlineLevel="5">
      <c r="A292" s="21" t="s">
        <v>31</v>
      </c>
      <c r="B292" s="15" t="s">
        <v>8</v>
      </c>
      <c r="C292" s="15" t="s">
        <v>298</v>
      </c>
      <c r="D292" s="23" t="s">
        <v>74</v>
      </c>
      <c r="E292" s="29">
        <f>E293+E294+E295</f>
        <v>4102.58</v>
      </c>
      <c r="F292" s="29">
        <f>F293+F294+F295</f>
        <v>0</v>
      </c>
    </row>
    <row r="293" spans="1:6" s="8" customFormat="1" ht="66" hidden="1" outlineLevel="5">
      <c r="A293" s="21" t="s">
        <v>169</v>
      </c>
      <c r="B293" s="15" t="s">
        <v>8</v>
      </c>
      <c r="C293" s="15" t="s">
        <v>298</v>
      </c>
      <c r="D293" s="23" t="s">
        <v>170</v>
      </c>
      <c r="E293" s="29"/>
      <c r="F293" s="29"/>
    </row>
    <row r="294" spans="1:6" s="8" customFormat="1" ht="33" hidden="1" outlineLevel="5">
      <c r="A294" s="21" t="s">
        <v>199</v>
      </c>
      <c r="B294" s="15" t="s">
        <v>8</v>
      </c>
      <c r="C294" s="15" t="s">
        <v>298</v>
      </c>
      <c r="D294" s="23" t="s">
        <v>135</v>
      </c>
      <c r="E294" s="29"/>
      <c r="F294" s="29"/>
    </row>
    <row r="295" spans="1:6" s="8" customFormat="1" ht="66" outlineLevel="5">
      <c r="A295" s="12" t="s">
        <v>386</v>
      </c>
      <c r="B295" s="15" t="s">
        <v>8</v>
      </c>
      <c r="C295" s="15" t="s">
        <v>298</v>
      </c>
      <c r="D295" s="23" t="s">
        <v>173</v>
      </c>
      <c r="E295" s="29">
        <v>4102.58</v>
      </c>
      <c r="F295" s="29"/>
    </row>
    <row r="296" spans="1:6" s="8" customFormat="1" ht="49.5" outlineLevel="5">
      <c r="A296" s="21" t="s">
        <v>181</v>
      </c>
      <c r="B296" s="15" t="s">
        <v>8</v>
      </c>
      <c r="C296" s="15" t="s">
        <v>299</v>
      </c>
      <c r="D296" s="15" t="s">
        <v>74</v>
      </c>
      <c r="E296" s="29">
        <f>E297+E269</f>
        <v>16200</v>
      </c>
      <c r="F296" s="29">
        <f>F297+F269</f>
        <v>0</v>
      </c>
    </row>
    <row r="297" spans="1:6" s="8" customFormat="1" ht="66" outlineLevel="5">
      <c r="A297" s="56" t="s">
        <v>169</v>
      </c>
      <c r="B297" s="15" t="s">
        <v>8</v>
      </c>
      <c r="C297" s="15" t="s">
        <v>299</v>
      </c>
      <c r="D297" s="23" t="s">
        <v>170</v>
      </c>
      <c r="E297" s="29">
        <v>16200</v>
      </c>
      <c r="F297" s="29"/>
    </row>
    <row r="298" spans="1:6" s="8" customFormat="1" ht="49.5" outlineLevel="5">
      <c r="A298" s="12" t="s">
        <v>438</v>
      </c>
      <c r="B298" s="15" t="s">
        <v>8</v>
      </c>
      <c r="C298" s="15" t="s">
        <v>439</v>
      </c>
      <c r="D298" s="85" t="s">
        <v>74</v>
      </c>
      <c r="E298" s="13">
        <f>E299</f>
        <v>21789</v>
      </c>
      <c r="F298" s="29"/>
    </row>
    <row r="299" spans="1:6" s="8" customFormat="1" ht="33" outlineLevel="5">
      <c r="A299" s="12" t="s">
        <v>141</v>
      </c>
      <c r="B299" s="15" t="s">
        <v>8</v>
      </c>
      <c r="C299" s="15" t="s">
        <v>439</v>
      </c>
      <c r="D299" s="85" t="s">
        <v>140</v>
      </c>
      <c r="E299" s="13">
        <v>21789</v>
      </c>
      <c r="F299" s="29"/>
    </row>
    <row r="300" spans="1:6" s="8" customFormat="1" ht="16.5" outlineLevel="5">
      <c r="A300" s="21" t="s">
        <v>10</v>
      </c>
      <c r="B300" s="15" t="s">
        <v>11</v>
      </c>
      <c r="C300" s="15" t="s">
        <v>73</v>
      </c>
      <c r="D300" s="23" t="s">
        <v>74</v>
      </c>
      <c r="E300" s="29">
        <f>E301+E303+E305+E307+E309+E312+E314+E317+E319+E322+E324</f>
        <v>204922.88</v>
      </c>
      <c r="F300" s="29">
        <f>F301+F303+F305+F307+F309+F312+F314+F317+F319+F322+F324</f>
        <v>0</v>
      </c>
    </row>
    <row r="301" spans="1:6" s="8" customFormat="1" ht="49.5" hidden="1" outlineLevel="5">
      <c r="A301" s="51" t="s">
        <v>230</v>
      </c>
      <c r="B301" s="34" t="s">
        <v>11</v>
      </c>
      <c r="C301" s="34" t="s">
        <v>231</v>
      </c>
      <c r="D301" s="34" t="s">
        <v>74</v>
      </c>
      <c r="E301" s="29">
        <f>E302</f>
        <v>0</v>
      </c>
      <c r="F301" s="29">
        <f>F302</f>
        <v>0</v>
      </c>
    </row>
    <row r="302" spans="1:6" s="8" customFormat="1" ht="66" hidden="1" outlineLevel="5">
      <c r="A302" s="12" t="s">
        <v>378</v>
      </c>
      <c r="B302" s="34" t="s">
        <v>11</v>
      </c>
      <c r="C302" s="34" t="s">
        <v>231</v>
      </c>
      <c r="D302" s="34" t="s">
        <v>379</v>
      </c>
      <c r="E302" s="29"/>
      <c r="F302" s="29"/>
    </row>
    <row r="303" spans="1:6" s="8" customFormat="1" ht="66" hidden="1" outlineLevel="5">
      <c r="A303" s="21" t="s">
        <v>213</v>
      </c>
      <c r="B303" s="15" t="s">
        <v>11</v>
      </c>
      <c r="C303" s="15" t="s">
        <v>126</v>
      </c>
      <c r="D303" s="23" t="s">
        <v>74</v>
      </c>
      <c r="E303" s="29">
        <f>E304</f>
        <v>0</v>
      </c>
      <c r="F303" s="29">
        <f>F304</f>
        <v>0</v>
      </c>
    </row>
    <row r="304" spans="1:6" s="8" customFormat="1" ht="66" hidden="1" outlineLevel="5">
      <c r="A304" s="12" t="s">
        <v>378</v>
      </c>
      <c r="B304" s="15" t="s">
        <v>11</v>
      </c>
      <c r="C304" s="15" t="s">
        <v>126</v>
      </c>
      <c r="D304" s="23" t="s">
        <v>379</v>
      </c>
      <c r="E304" s="31"/>
      <c r="F304" s="31"/>
    </row>
    <row r="305" spans="1:6" s="8" customFormat="1" ht="49.5" hidden="1" outlineLevel="5">
      <c r="A305" s="51" t="s">
        <v>218</v>
      </c>
      <c r="B305" s="34" t="s">
        <v>11</v>
      </c>
      <c r="C305" s="34" t="s">
        <v>219</v>
      </c>
      <c r="D305" s="34" t="s">
        <v>74</v>
      </c>
      <c r="E305" s="40">
        <f>E306</f>
        <v>0</v>
      </c>
      <c r="F305" s="40">
        <f>F306</f>
        <v>0</v>
      </c>
    </row>
    <row r="306" spans="1:6" s="8" customFormat="1" ht="66" hidden="1" outlineLevel="5">
      <c r="A306" s="12" t="s">
        <v>378</v>
      </c>
      <c r="B306" s="34" t="s">
        <v>11</v>
      </c>
      <c r="C306" s="34" t="s">
        <v>219</v>
      </c>
      <c r="D306" s="34" t="s">
        <v>379</v>
      </c>
      <c r="E306" s="31"/>
      <c r="F306" s="31"/>
    </row>
    <row r="307" spans="1:6" s="8" customFormat="1" ht="82.5" hidden="1" outlineLevel="5">
      <c r="A307" s="51" t="s">
        <v>232</v>
      </c>
      <c r="B307" s="34" t="s">
        <v>11</v>
      </c>
      <c r="C307" s="34" t="s">
        <v>233</v>
      </c>
      <c r="D307" s="34" t="s">
        <v>74</v>
      </c>
      <c r="E307" s="31">
        <f>E308</f>
        <v>0</v>
      </c>
      <c r="F307" s="31">
        <f>F308</f>
        <v>0</v>
      </c>
    </row>
    <row r="308" spans="1:6" s="8" customFormat="1" ht="66" hidden="1" outlineLevel="5">
      <c r="A308" s="12" t="s">
        <v>378</v>
      </c>
      <c r="B308" s="34" t="s">
        <v>11</v>
      </c>
      <c r="C308" s="34" t="s">
        <v>233</v>
      </c>
      <c r="D308" s="34" t="s">
        <v>379</v>
      </c>
      <c r="E308" s="31"/>
      <c r="F308" s="31"/>
    </row>
    <row r="309" spans="1:6" s="8" customFormat="1" ht="82.5" outlineLevel="1" collapsed="1">
      <c r="A309" s="21" t="s">
        <v>273</v>
      </c>
      <c r="B309" s="15" t="s">
        <v>11</v>
      </c>
      <c r="C309" s="25">
        <v>3409999</v>
      </c>
      <c r="D309" s="15" t="s">
        <v>74</v>
      </c>
      <c r="E309" s="29">
        <f>E310+E311</f>
        <v>1330</v>
      </c>
      <c r="F309" s="29">
        <f>F310+F311</f>
        <v>0</v>
      </c>
    </row>
    <row r="310" spans="1:6" s="8" customFormat="1" ht="49.5" outlineLevel="1">
      <c r="A310" s="21" t="s">
        <v>375</v>
      </c>
      <c r="B310" s="15" t="s">
        <v>11</v>
      </c>
      <c r="C310" s="25">
        <v>3409999</v>
      </c>
      <c r="D310" s="15" t="s">
        <v>135</v>
      </c>
      <c r="E310" s="29">
        <v>1330</v>
      </c>
      <c r="F310" s="29"/>
    </row>
    <row r="311" spans="1:6" s="8" customFormat="1" ht="66" hidden="1" outlineLevel="1">
      <c r="A311" s="12" t="s">
        <v>378</v>
      </c>
      <c r="B311" s="15" t="s">
        <v>11</v>
      </c>
      <c r="C311" s="25">
        <v>3409999</v>
      </c>
      <c r="D311" s="15" t="s">
        <v>379</v>
      </c>
      <c r="E311" s="29"/>
      <c r="F311" s="29"/>
    </row>
    <row r="312" spans="1:6" s="8" customFormat="1" ht="33" hidden="1" outlineLevel="1">
      <c r="A312" s="51" t="s">
        <v>318</v>
      </c>
      <c r="B312" s="34" t="s">
        <v>11</v>
      </c>
      <c r="C312" s="34" t="s">
        <v>319</v>
      </c>
      <c r="D312" s="34" t="s">
        <v>74</v>
      </c>
      <c r="E312" s="29">
        <f>E313</f>
        <v>0</v>
      </c>
      <c r="F312" s="29">
        <f>F313</f>
        <v>0</v>
      </c>
    </row>
    <row r="313" spans="1:6" s="8" customFormat="1" ht="66" hidden="1" outlineLevel="1">
      <c r="A313" s="12" t="s">
        <v>378</v>
      </c>
      <c r="B313" s="34" t="s">
        <v>11</v>
      </c>
      <c r="C313" s="34" t="s">
        <v>319</v>
      </c>
      <c r="D313" s="34" t="s">
        <v>379</v>
      </c>
      <c r="E313" s="29"/>
      <c r="F313" s="29"/>
    </row>
    <row r="314" spans="1:6" s="8" customFormat="1" ht="49.5" outlineLevel="1">
      <c r="A314" s="51" t="s">
        <v>304</v>
      </c>
      <c r="B314" s="34" t="s">
        <v>11</v>
      </c>
      <c r="C314" s="34" t="s">
        <v>320</v>
      </c>
      <c r="D314" s="34" t="s">
        <v>74</v>
      </c>
      <c r="E314" s="29">
        <f>E315+E316</f>
        <v>85714.29</v>
      </c>
      <c r="F314" s="29">
        <f>F316</f>
        <v>0</v>
      </c>
    </row>
    <row r="315" spans="1:6" s="8" customFormat="1" ht="66" outlineLevel="1">
      <c r="A315" s="12" t="s">
        <v>378</v>
      </c>
      <c r="B315" s="34" t="s">
        <v>11</v>
      </c>
      <c r="C315" s="34" t="s">
        <v>320</v>
      </c>
      <c r="D315" s="34" t="s">
        <v>379</v>
      </c>
      <c r="E315" s="29">
        <v>85714.29</v>
      </c>
      <c r="F315" s="29"/>
    </row>
    <row r="316" spans="1:6" s="8" customFormat="1" ht="115.5" hidden="1" outlineLevel="1">
      <c r="A316" s="51" t="s">
        <v>405</v>
      </c>
      <c r="B316" s="34" t="s">
        <v>11</v>
      </c>
      <c r="C316" s="34" t="s">
        <v>320</v>
      </c>
      <c r="D316" s="34" t="s">
        <v>404</v>
      </c>
      <c r="E316" s="29"/>
      <c r="F316" s="29"/>
    </row>
    <row r="317" spans="1:6" s="8" customFormat="1" ht="99" outlineLevel="1">
      <c r="A317" s="55" t="s">
        <v>321</v>
      </c>
      <c r="B317" s="24" t="s">
        <v>11</v>
      </c>
      <c r="C317" s="24" t="s">
        <v>322</v>
      </c>
      <c r="D317" s="24" t="s">
        <v>74</v>
      </c>
      <c r="E317" s="29">
        <f>E318</f>
        <v>5794.59</v>
      </c>
      <c r="F317" s="29">
        <f>F318</f>
        <v>0</v>
      </c>
    </row>
    <row r="318" spans="1:6" s="8" customFormat="1" ht="115.5" outlineLevel="1">
      <c r="A318" s="51" t="s">
        <v>405</v>
      </c>
      <c r="B318" s="24" t="s">
        <v>11</v>
      </c>
      <c r="C318" s="24" t="s">
        <v>322</v>
      </c>
      <c r="D318" s="24" t="s">
        <v>404</v>
      </c>
      <c r="E318" s="29">
        <v>5794.59</v>
      </c>
      <c r="F318" s="29"/>
    </row>
    <row r="319" spans="1:6" s="8" customFormat="1" ht="82.5" outlineLevel="1">
      <c r="A319" s="59" t="s">
        <v>315</v>
      </c>
      <c r="B319" s="24" t="s">
        <v>11</v>
      </c>
      <c r="C319" s="24" t="s">
        <v>323</v>
      </c>
      <c r="D319" s="24" t="s">
        <v>74</v>
      </c>
      <c r="E319" s="29">
        <f>E320+E321</f>
        <v>22580</v>
      </c>
      <c r="F319" s="29">
        <f>F320+F321</f>
        <v>0</v>
      </c>
    </row>
    <row r="320" spans="1:6" s="8" customFormat="1" ht="115.5" outlineLevel="1">
      <c r="A320" s="51" t="s">
        <v>405</v>
      </c>
      <c r="B320" s="24" t="s">
        <v>11</v>
      </c>
      <c r="C320" s="24" t="s">
        <v>323</v>
      </c>
      <c r="D320" s="24" t="s">
        <v>404</v>
      </c>
      <c r="E320" s="29">
        <v>22580</v>
      </c>
      <c r="F320" s="29"/>
    </row>
    <row r="321" spans="1:6" s="8" customFormat="1" ht="82.5" hidden="1" outlineLevel="1">
      <c r="A321" s="55" t="s">
        <v>175</v>
      </c>
      <c r="B321" s="24" t="s">
        <v>11</v>
      </c>
      <c r="C321" s="24" t="s">
        <v>323</v>
      </c>
      <c r="D321" s="24" t="s">
        <v>174</v>
      </c>
      <c r="E321" s="29"/>
      <c r="F321" s="29"/>
    </row>
    <row r="322" spans="1:6" s="8" customFormat="1" ht="82.5" outlineLevel="1">
      <c r="A322" s="51" t="s">
        <v>291</v>
      </c>
      <c r="B322" s="24" t="s">
        <v>11</v>
      </c>
      <c r="C322" s="24" t="s">
        <v>292</v>
      </c>
      <c r="D322" s="24" t="s">
        <v>74</v>
      </c>
      <c r="E322" s="86">
        <f>E323</f>
        <v>42104</v>
      </c>
      <c r="F322" s="29"/>
    </row>
    <row r="323" spans="1:6" s="8" customFormat="1" ht="49.5" outlineLevel="1">
      <c r="A323" s="12" t="s">
        <v>375</v>
      </c>
      <c r="B323" s="24" t="s">
        <v>11</v>
      </c>
      <c r="C323" s="24" t="s">
        <v>292</v>
      </c>
      <c r="D323" s="24" t="s">
        <v>135</v>
      </c>
      <c r="E323" s="86">
        <v>42104</v>
      </c>
      <c r="F323" s="29"/>
    </row>
    <row r="324" spans="1:6" s="8" customFormat="1" ht="82.5" outlineLevel="1">
      <c r="A324" s="51" t="s">
        <v>305</v>
      </c>
      <c r="B324" s="15" t="s">
        <v>11</v>
      </c>
      <c r="C324" s="15" t="s">
        <v>324</v>
      </c>
      <c r="D324" s="23" t="s">
        <v>74</v>
      </c>
      <c r="E324" s="29">
        <f>E325</f>
        <v>47400</v>
      </c>
      <c r="F324" s="29">
        <f>F325</f>
        <v>0</v>
      </c>
    </row>
    <row r="325" spans="1:6" s="8" customFormat="1" ht="115.5" outlineLevel="1">
      <c r="A325" s="51" t="s">
        <v>405</v>
      </c>
      <c r="B325" s="15" t="s">
        <v>11</v>
      </c>
      <c r="C325" s="15" t="s">
        <v>324</v>
      </c>
      <c r="D325" s="23" t="s">
        <v>404</v>
      </c>
      <c r="E325" s="29">
        <v>47400</v>
      </c>
      <c r="F325" s="29"/>
    </row>
    <row r="326" spans="1:6" s="8" customFormat="1" ht="16.5" outlineLevel="3">
      <c r="A326" s="21" t="s">
        <v>12</v>
      </c>
      <c r="B326" s="15" t="s">
        <v>13</v>
      </c>
      <c r="C326" s="15" t="s">
        <v>73</v>
      </c>
      <c r="D326" s="23" t="s">
        <v>74</v>
      </c>
      <c r="E326" s="29">
        <f>E341+E328+E332+E334+E337+E339</f>
        <v>69366.72</v>
      </c>
      <c r="F326" s="29">
        <f>F341+F328+F332+F334+F337+F339</f>
        <v>0</v>
      </c>
    </row>
    <row r="327" spans="1:6" s="8" customFormat="1" ht="66" outlineLevel="3">
      <c r="A327" s="12" t="s">
        <v>386</v>
      </c>
      <c r="B327" s="15" t="s">
        <v>13</v>
      </c>
      <c r="C327" s="15" t="s">
        <v>325</v>
      </c>
      <c r="D327" s="23" t="s">
        <v>173</v>
      </c>
      <c r="E327" s="29"/>
      <c r="F327" s="29"/>
    </row>
    <row r="328" spans="1:6" s="8" customFormat="1" ht="66" outlineLevel="5">
      <c r="A328" s="55" t="s">
        <v>326</v>
      </c>
      <c r="B328" s="24" t="s">
        <v>13</v>
      </c>
      <c r="C328" s="24" t="s">
        <v>327</v>
      </c>
      <c r="D328" s="24" t="s">
        <v>74</v>
      </c>
      <c r="E328" s="29">
        <f>E329+E330+E331</f>
        <v>16234</v>
      </c>
      <c r="F328" s="29">
        <f>F329+F330+F331</f>
        <v>0</v>
      </c>
    </row>
    <row r="329" spans="1:6" s="8" customFormat="1" ht="49.5" hidden="1" outlineLevel="5">
      <c r="A329" s="12" t="s">
        <v>375</v>
      </c>
      <c r="B329" s="24" t="s">
        <v>13</v>
      </c>
      <c r="C329" s="24" t="s">
        <v>327</v>
      </c>
      <c r="D329" s="24" t="s">
        <v>135</v>
      </c>
      <c r="E329" s="29"/>
      <c r="F329" s="29"/>
    </row>
    <row r="330" spans="1:6" s="8" customFormat="1" ht="66" hidden="1" outlineLevel="5">
      <c r="A330" s="21" t="s">
        <v>378</v>
      </c>
      <c r="B330" s="24" t="s">
        <v>13</v>
      </c>
      <c r="C330" s="24" t="s">
        <v>327</v>
      </c>
      <c r="D330" s="24" t="s">
        <v>379</v>
      </c>
      <c r="E330" s="29"/>
      <c r="F330" s="29"/>
    </row>
    <row r="331" spans="1:6" s="8" customFormat="1" ht="66" outlineLevel="5">
      <c r="A331" s="12" t="s">
        <v>386</v>
      </c>
      <c r="B331" s="24" t="s">
        <v>13</v>
      </c>
      <c r="C331" s="24" t="s">
        <v>327</v>
      </c>
      <c r="D331" s="24" t="s">
        <v>173</v>
      </c>
      <c r="E331" s="29">
        <v>16234</v>
      </c>
      <c r="F331" s="29"/>
    </row>
    <row r="332" spans="1:6" s="8" customFormat="1" ht="33" outlineLevel="5">
      <c r="A332" s="54" t="s">
        <v>328</v>
      </c>
      <c r="B332" s="15" t="s">
        <v>13</v>
      </c>
      <c r="C332" s="15" t="s">
        <v>329</v>
      </c>
      <c r="D332" s="15" t="s">
        <v>74</v>
      </c>
      <c r="E332" s="29">
        <f>E333</f>
        <v>14675</v>
      </c>
      <c r="F332" s="29">
        <f>F333</f>
        <v>0</v>
      </c>
    </row>
    <row r="333" spans="1:6" s="8" customFormat="1" ht="49.5" outlineLevel="5">
      <c r="A333" s="21" t="s">
        <v>375</v>
      </c>
      <c r="B333" s="15" t="s">
        <v>13</v>
      </c>
      <c r="C333" s="15" t="s">
        <v>329</v>
      </c>
      <c r="D333" s="15" t="s">
        <v>135</v>
      </c>
      <c r="E333" s="29">
        <v>14675</v>
      </c>
      <c r="F333" s="29"/>
    </row>
    <row r="334" spans="1:6" s="8" customFormat="1" ht="66" outlineLevel="5">
      <c r="A334" s="55" t="s">
        <v>330</v>
      </c>
      <c r="B334" s="15" t="s">
        <v>13</v>
      </c>
      <c r="C334" s="15" t="s">
        <v>331</v>
      </c>
      <c r="D334" s="15" t="s">
        <v>74</v>
      </c>
      <c r="E334" s="29">
        <f>E335+E336</f>
        <v>36476.84</v>
      </c>
      <c r="F334" s="29">
        <f>F335+F336</f>
        <v>0</v>
      </c>
    </row>
    <row r="335" spans="1:6" s="8" customFormat="1" ht="49.5" outlineLevel="5">
      <c r="A335" s="51" t="s">
        <v>375</v>
      </c>
      <c r="B335" s="15" t="s">
        <v>13</v>
      </c>
      <c r="C335" s="15" t="s">
        <v>331</v>
      </c>
      <c r="D335" s="15" t="s">
        <v>135</v>
      </c>
      <c r="E335" s="29">
        <v>40</v>
      </c>
      <c r="F335" s="29"/>
    </row>
    <row r="336" spans="1:6" s="8" customFormat="1" ht="66" outlineLevel="5">
      <c r="A336" s="12" t="s">
        <v>386</v>
      </c>
      <c r="B336" s="15" t="s">
        <v>13</v>
      </c>
      <c r="C336" s="15" t="s">
        <v>331</v>
      </c>
      <c r="D336" s="15" t="s">
        <v>173</v>
      </c>
      <c r="E336" s="29">
        <v>36436.84</v>
      </c>
      <c r="F336" s="29"/>
    </row>
    <row r="337" spans="1:6" s="8" customFormat="1" ht="82.5" hidden="1" outlineLevel="5">
      <c r="A337" s="21" t="s">
        <v>273</v>
      </c>
      <c r="B337" s="15" t="s">
        <v>13</v>
      </c>
      <c r="C337" s="18">
        <v>3409999</v>
      </c>
      <c r="D337" s="23" t="s">
        <v>74</v>
      </c>
      <c r="E337" s="29">
        <f>E338</f>
        <v>0</v>
      </c>
      <c r="F337" s="29">
        <f>F338</f>
        <v>0</v>
      </c>
    </row>
    <row r="338" spans="1:6" s="8" customFormat="1" ht="66" hidden="1" outlineLevel="5">
      <c r="A338" s="12" t="s">
        <v>386</v>
      </c>
      <c r="B338" s="15" t="s">
        <v>13</v>
      </c>
      <c r="C338" s="18">
        <v>3409999</v>
      </c>
      <c r="D338" s="23" t="s">
        <v>173</v>
      </c>
      <c r="E338" s="29"/>
      <c r="F338" s="29"/>
    </row>
    <row r="339" spans="1:6" s="8" customFormat="1" ht="148.5" outlineLevel="5">
      <c r="A339" s="56" t="s">
        <v>414</v>
      </c>
      <c r="B339" s="24" t="s">
        <v>13</v>
      </c>
      <c r="C339" s="24" t="s">
        <v>276</v>
      </c>
      <c r="D339" s="24" t="s">
        <v>74</v>
      </c>
      <c r="E339" s="29">
        <f>E340</f>
        <v>1427</v>
      </c>
      <c r="F339" s="29">
        <f>F340</f>
        <v>0</v>
      </c>
    </row>
    <row r="340" spans="1:6" s="8" customFormat="1" ht="49.5" outlineLevel="5">
      <c r="A340" s="21" t="s">
        <v>375</v>
      </c>
      <c r="B340" s="24" t="s">
        <v>13</v>
      </c>
      <c r="C340" s="24" t="s">
        <v>276</v>
      </c>
      <c r="D340" s="15" t="s">
        <v>135</v>
      </c>
      <c r="E340" s="29">
        <v>1427</v>
      </c>
      <c r="F340" s="29"/>
    </row>
    <row r="341" spans="1:6" s="8" customFormat="1" ht="82.5" outlineLevel="3">
      <c r="A341" s="21" t="s">
        <v>207</v>
      </c>
      <c r="B341" s="15" t="s">
        <v>13</v>
      </c>
      <c r="C341" s="15" t="s">
        <v>325</v>
      </c>
      <c r="D341" s="23" t="s">
        <v>74</v>
      </c>
      <c r="E341" s="29">
        <f>E342+E327</f>
        <v>553.88</v>
      </c>
      <c r="F341" s="29">
        <f>F342+F327</f>
        <v>0</v>
      </c>
    </row>
    <row r="342" spans="1:6" s="8" customFormat="1" ht="49.5" outlineLevel="3">
      <c r="A342" s="21" t="s">
        <v>375</v>
      </c>
      <c r="B342" s="15" t="s">
        <v>13</v>
      </c>
      <c r="C342" s="15" t="s">
        <v>325</v>
      </c>
      <c r="D342" s="23" t="s">
        <v>135</v>
      </c>
      <c r="E342" s="29">
        <v>553.88</v>
      </c>
      <c r="F342" s="29"/>
    </row>
    <row r="343" spans="1:6" s="8" customFormat="1" ht="33" outlineLevel="5">
      <c r="A343" s="21" t="s">
        <v>15</v>
      </c>
      <c r="B343" s="15" t="s">
        <v>16</v>
      </c>
      <c r="C343" s="15" t="s">
        <v>73</v>
      </c>
      <c r="D343" s="23" t="s">
        <v>74</v>
      </c>
      <c r="E343" s="29">
        <f>E346+E354+E363+E369+E344</f>
        <v>50980.880000000005</v>
      </c>
      <c r="F343" s="29">
        <f>F346+F354+F363+F369+F344</f>
        <v>8.03</v>
      </c>
    </row>
    <row r="344" spans="1:6" s="8" customFormat="1" ht="99" outlineLevel="5">
      <c r="A344" s="21" t="s">
        <v>441</v>
      </c>
      <c r="B344" s="15" t="s">
        <v>16</v>
      </c>
      <c r="C344" s="15" t="s">
        <v>424</v>
      </c>
      <c r="D344" s="23" t="s">
        <v>74</v>
      </c>
      <c r="E344" s="29">
        <f>E345</f>
        <v>8.03</v>
      </c>
      <c r="F344" s="29">
        <f>F345</f>
        <v>8.03</v>
      </c>
    </row>
    <row r="345" spans="1:6" s="8" customFormat="1" ht="49.5" outlineLevel="5">
      <c r="A345" s="21" t="s">
        <v>375</v>
      </c>
      <c r="B345" s="15" t="s">
        <v>16</v>
      </c>
      <c r="C345" s="15" t="s">
        <v>424</v>
      </c>
      <c r="D345" s="23" t="s">
        <v>135</v>
      </c>
      <c r="E345" s="29">
        <v>8.03</v>
      </c>
      <c r="F345" s="29">
        <v>8.03</v>
      </c>
    </row>
    <row r="346" spans="1:6" s="8" customFormat="1" ht="82.5" outlineLevel="5">
      <c r="A346" s="21" t="s">
        <v>238</v>
      </c>
      <c r="B346" s="15" t="s">
        <v>16</v>
      </c>
      <c r="C346" s="15" t="s">
        <v>239</v>
      </c>
      <c r="D346" s="23" t="s">
        <v>74</v>
      </c>
      <c r="E346" s="29">
        <f>E347+E350+E353</f>
        <v>34244.4</v>
      </c>
      <c r="F346" s="29">
        <f>F347+F350+F353</f>
        <v>0</v>
      </c>
    </row>
    <row r="347" spans="1:6" s="8" customFormat="1" ht="49.5" outlineLevel="5">
      <c r="A347" s="21" t="s">
        <v>172</v>
      </c>
      <c r="B347" s="15" t="s">
        <v>16</v>
      </c>
      <c r="C347" s="15" t="s">
        <v>239</v>
      </c>
      <c r="D347" s="23" t="s">
        <v>171</v>
      </c>
      <c r="E347" s="29">
        <f>E348+E349</f>
        <v>33949.48</v>
      </c>
      <c r="F347" s="29">
        <f>F348+F349</f>
        <v>0</v>
      </c>
    </row>
    <row r="348" spans="1:6" s="8" customFormat="1" ht="66" outlineLevel="5">
      <c r="A348" s="56" t="s">
        <v>373</v>
      </c>
      <c r="B348" s="15" t="s">
        <v>16</v>
      </c>
      <c r="C348" s="15" t="s">
        <v>239</v>
      </c>
      <c r="D348" s="23" t="s">
        <v>132</v>
      </c>
      <c r="E348" s="31">
        <v>33914.62</v>
      </c>
      <c r="F348" s="31"/>
    </row>
    <row r="349" spans="1:6" s="8" customFormat="1" ht="66" outlineLevel="5">
      <c r="A349" s="12" t="s">
        <v>385</v>
      </c>
      <c r="B349" s="15" t="s">
        <v>16</v>
      </c>
      <c r="C349" s="15" t="s">
        <v>239</v>
      </c>
      <c r="D349" s="23" t="s">
        <v>133</v>
      </c>
      <c r="E349" s="31">
        <v>34.86</v>
      </c>
      <c r="F349" s="31"/>
    </row>
    <row r="350" spans="1:6" s="8" customFormat="1" ht="49.5" outlineLevel="5">
      <c r="A350" s="21" t="s">
        <v>190</v>
      </c>
      <c r="B350" s="15" t="s">
        <v>16</v>
      </c>
      <c r="C350" s="15" t="s">
        <v>239</v>
      </c>
      <c r="D350" s="23" t="s">
        <v>168</v>
      </c>
      <c r="E350" s="31">
        <f>E351+E352</f>
        <v>294.92</v>
      </c>
      <c r="F350" s="31">
        <f>F351+F352</f>
        <v>0</v>
      </c>
    </row>
    <row r="351" spans="1:6" s="8" customFormat="1" ht="49.5" hidden="1" outlineLevel="5">
      <c r="A351" s="21" t="s">
        <v>158</v>
      </c>
      <c r="B351" s="15" t="s">
        <v>16</v>
      </c>
      <c r="C351" s="15" t="s">
        <v>239</v>
      </c>
      <c r="D351" s="23" t="s">
        <v>134</v>
      </c>
      <c r="E351" s="29"/>
      <c r="F351" s="29"/>
    </row>
    <row r="352" spans="1:6" s="8" customFormat="1" ht="49.5" outlineLevel="5">
      <c r="A352" s="21" t="s">
        <v>375</v>
      </c>
      <c r="B352" s="15" t="s">
        <v>16</v>
      </c>
      <c r="C352" s="15" t="s">
        <v>239</v>
      </c>
      <c r="D352" s="23" t="s">
        <v>135</v>
      </c>
      <c r="E352" s="31">
        <v>294.92</v>
      </c>
      <c r="F352" s="31"/>
    </row>
    <row r="353" spans="1:6" s="8" customFormat="1" ht="33" hidden="1" outlineLevel="5">
      <c r="A353" s="21" t="s">
        <v>141</v>
      </c>
      <c r="B353" s="15" t="s">
        <v>16</v>
      </c>
      <c r="C353" s="15" t="s">
        <v>239</v>
      </c>
      <c r="D353" s="23" t="s">
        <v>140</v>
      </c>
      <c r="E353" s="31"/>
      <c r="F353" s="31"/>
    </row>
    <row r="354" spans="1:6" s="8" customFormat="1" ht="33" outlineLevel="5">
      <c r="A354" s="21" t="s">
        <v>0</v>
      </c>
      <c r="B354" s="15" t="s">
        <v>16</v>
      </c>
      <c r="C354" s="15" t="s">
        <v>254</v>
      </c>
      <c r="D354" s="23" t="s">
        <v>74</v>
      </c>
      <c r="E354" s="29">
        <f>E355+E358+E361+E362</f>
        <v>16728.45</v>
      </c>
      <c r="F354" s="29">
        <f>F355+F358+F361+F362</f>
        <v>0</v>
      </c>
    </row>
    <row r="355" spans="1:6" s="8" customFormat="1" ht="33" outlineLevel="5">
      <c r="A355" s="21" t="s">
        <v>167</v>
      </c>
      <c r="B355" s="15" t="s">
        <v>16</v>
      </c>
      <c r="C355" s="15" t="s">
        <v>254</v>
      </c>
      <c r="D355" s="23" t="s">
        <v>166</v>
      </c>
      <c r="E355" s="29">
        <f>E356+E357</f>
        <v>12093.85</v>
      </c>
      <c r="F355" s="29">
        <f>F356+F357</f>
        <v>0</v>
      </c>
    </row>
    <row r="356" spans="1:6" s="8" customFormat="1" ht="66" outlineLevel="5">
      <c r="A356" s="12" t="s">
        <v>374</v>
      </c>
      <c r="B356" s="15" t="s">
        <v>16</v>
      </c>
      <c r="C356" s="15" t="s">
        <v>254</v>
      </c>
      <c r="D356" s="23" t="s">
        <v>149</v>
      </c>
      <c r="E356" s="31">
        <v>12093.85</v>
      </c>
      <c r="F356" s="31"/>
    </row>
    <row r="357" spans="1:6" s="8" customFormat="1" ht="33" hidden="1" outlineLevel="5">
      <c r="A357" s="19" t="s">
        <v>136</v>
      </c>
      <c r="B357" s="15" t="s">
        <v>16</v>
      </c>
      <c r="C357" s="15" t="s">
        <v>254</v>
      </c>
      <c r="D357" s="23" t="s">
        <v>150</v>
      </c>
      <c r="E357" s="31"/>
      <c r="F357" s="31"/>
    </row>
    <row r="358" spans="1:6" s="8" customFormat="1" ht="49.5" outlineLevel="5">
      <c r="A358" s="21" t="s">
        <v>186</v>
      </c>
      <c r="B358" s="15" t="s">
        <v>16</v>
      </c>
      <c r="C358" s="15" t="s">
        <v>254</v>
      </c>
      <c r="D358" s="23" t="s">
        <v>168</v>
      </c>
      <c r="E358" s="31">
        <f>E359+E360</f>
        <v>2824.3500000000004</v>
      </c>
      <c r="F358" s="31">
        <f>F359+F360</f>
        <v>0</v>
      </c>
    </row>
    <row r="359" spans="1:6" s="8" customFormat="1" ht="49.5" outlineLevel="5">
      <c r="A359" s="21" t="s">
        <v>158</v>
      </c>
      <c r="B359" s="15" t="s">
        <v>16</v>
      </c>
      <c r="C359" s="15" t="s">
        <v>254</v>
      </c>
      <c r="D359" s="23" t="s">
        <v>134</v>
      </c>
      <c r="E359" s="29">
        <f>655.35+76.85</f>
        <v>732.2</v>
      </c>
      <c r="F359" s="29"/>
    </row>
    <row r="360" spans="1:6" s="8" customFormat="1" ht="49.5" outlineLevel="5">
      <c r="A360" s="21" t="s">
        <v>375</v>
      </c>
      <c r="B360" s="15" t="s">
        <v>16</v>
      </c>
      <c r="C360" s="15" t="s">
        <v>254</v>
      </c>
      <c r="D360" s="15" t="s">
        <v>135</v>
      </c>
      <c r="E360" s="31">
        <f>2030.85+61.3</f>
        <v>2092.15</v>
      </c>
      <c r="F360" s="31"/>
    </row>
    <row r="361" spans="1:6" s="1" customFormat="1" ht="33" outlineLevel="5">
      <c r="A361" s="21" t="s">
        <v>21</v>
      </c>
      <c r="B361" s="15" t="s">
        <v>16</v>
      </c>
      <c r="C361" s="15" t="s">
        <v>254</v>
      </c>
      <c r="D361" s="15" t="s">
        <v>142</v>
      </c>
      <c r="E361" s="29">
        <v>1810.25</v>
      </c>
      <c r="F361" s="29"/>
    </row>
    <row r="362" spans="1:6" s="8" customFormat="1" ht="33" hidden="1" outlineLevel="5">
      <c r="A362" s="21" t="s">
        <v>141</v>
      </c>
      <c r="B362" s="15" t="s">
        <v>16</v>
      </c>
      <c r="C362" s="15" t="s">
        <v>254</v>
      </c>
      <c r="D362" s="23" t="s">
        <v>140</v>
      </c>
      <c r="E362" s="31"/>
      <c r="F362" s="31"/>
    </row>
    <row r="363" spans="1:6" s="8" customFormat="1" ht="82.5" hidden="1" outlineLevel="1">
      <c r="A363" s="21" t="s">
        <v>201</v>
      </c>
      <c r="B363" s="15" t="s">
        <v>16</v>
      </c>
      <c r="C363" s="15" t="s">
        <v>55</v>
      </c>
      <c r="D363" s="23" t="s">
        <v>74</v>
      </c>
      <c r="E363" s="29">
        <f>SUM(E364:E368)</f>
        <v>0</v>
      </c>
      <c r="F363" s="29">
        <f>SUM(F364:F368)</f>
        <v>0</v>
      </c>
    </row>
    <row r="364" spans="1:6" s="8" customFormat="1" ht="66" hidden="1" outlineLevel="2">
      <c r="A364" s="21" t="s">
        <v>373</v>
      </c>
      <c r="B364" s="15" t="s">
        <v>16</v>
      </c>
      <c r="C364" s="15" t="s">
        <v>55</v>
      </c>
      <c r="D364" s="23" t="s">
        <v>132</v>
      </c>
      <c r="E364" s="31"/>
      <c r="F364" s="31"/>
    </row>
    <row r="365" spans="1:6" s="8" customFormat="1" ht="66" hidden="1" outlineLevel="3">
      <c r="A365" s="12" t="s">
        <v>385</v>
      </c>
      <c r="B365" s="15" t="s">
        <v>16</v>
      </c>
      <c r="C365" s="15" t="s">
        <v>55</v>
      </c>
      <c r="D365" s="23" t="s">
        <v>133</v>
      </c>
      <c r="E365" s="31"/>
      <c r="F365" s="31"/>
    </row>
    <row r="366" spans="1:6" s="8" customFormat="1" ht="49.5" hidden="1" outlineLevel="5">
      <c r="A366" s="21" t="s">
        <v>158</v>
      </c>
      <c r="B366" s="15" t="s">
        <v>16</v>
      </c>
      <c r="C366" s="15" t="s">
        <v>55</v>
      </c>
      <c r="D366" s="23" t="s">
        <v>134</v>
      </c>
      <c r="E366" s="31"/>
      <c r="F366" s="31"/>
    </row>
    <row r="367" spans="1:6" s="8" customFormat="1" ht="49.5" hidden="1" outlineLevel="2">
      <c r="A367" s="21" t="s">
        <v>375</v>
      </c>
      <c r="B367" s="15" t="s">
        <v>16</v>
      </c>
      <c r="C367" s="15" t="s">
        <v>55</v>
      </c>
      <c r="D367" s="23" t="s">
        <v>135</v>
      </c>
      <c r="E367" s="31"/>
      <c r="F367" s="31"/>
    </row>
    <row r="368" spans="1:6" s="1" customFormat="1" ht="33" hidden="1" outlineLevel="1">
      <c r="A368" s="21" t="s">
        <v>21</v>
      </c>
      <c r="B368" s="15" t="s">
        <v>16</v>
      </c>
      <c r="C368" s="15" t="s">
        <v>55</v>
      </c>
      <c r="D368" s="15" t="s">
        <v>142</v>
      </c>
      <c r="E368" s="29"/>
      <c r="F368" s="29"/>
    </row>
    <row r="369" spans="1:6" s="1" customFormat="1" ht="66" hidden="1" outlineLevel="5">
      <c r="A369" s="53" t="s">
        <v>306</v>
      </c>
      <c r="B369" s="15" t="s">
        <v>16</v>
      </c>
      <c r="C369" s="15" t="s">
        <v>332</v>
      </c>
      <c r="D369" s="15" t="s">
        <v>74</v>
      </c>
      <c r="E369" s="29">
        <f>E370</f>
        <v>0</v>
      </c>
      <c r="F369" s="29">
        <f>F370</f>
        <v>0</v>
      </c>
    </row>
    <row r="370" spans="1:6" s="1" customFormat="1" ht="49.5" hidden="1" outlineLevel="5">
      <c r="A370" s="21" t="s">
        <v>375</v>
      </c>
      <c r="B370" s="15" t="s">
        <v>16</v>
      </c>
      <c r="C370" s="15" t="s">
        <v>332</v>
      </c>
      <c r="D370" s="15" t="s">
        <v>135</v>
      </c>
      <c r="E370" s="29"/>
      <c r="F370" s="29"/>
    </row>
    <row r="371" spans="1:6" s="11" customFormat="1" ht="16.5" collapsed="1">
      <c r="A371" s="49" t="s">
        <v>17</v>
      </c>
      <c r="B371" s="22" t="s">
        <v>18</v>
      </c>
      <c r="C371" s="22" t="s">
        <v>73</v>
      </c>
      <c r="D371" s="22" t="s">
        <v>74</v>
      </c>
      <c r="E371" s="30">
        <f>E372</f>
        <v>9000.619999999999</v>
      </c>
      <c r="F371" s="30">
        <f>F372</f>
        <v>0</v>
      </c>
    </row>
    <row r="372" spans="1:6" s="8" customFormat="1" ht="33" outlineLevel="1">
      <c r="A372" s="21" t="s">
        <v>19</v>
      </c>
      <c r="B372" s="15" t="s">
        <v>20</v>
      </c>
      <c r="C372" s="15" t="s">
        <v>73</v>
      </c>
      <c r="D372" s="15" t="s">
        <v>74</v>
      </c>
      <c r="E372" s="29">
        <f>E381+E373</f>
        <v>9000.619999999999</v>
      </c>
      <c r="F372" s="29">
        <f>F381+F373</f>
        <v>0</v>
      </c>
    </row>
    <row r="373" spans="1:6" s="8" customFormat="1" ht="49.5" outlineLevel="3">
      <c r="A373" s="21" t="s">
        <v>335</v>
      </c>
      <c r="B373" s="15" t="s">
        <v>20</v>
      </c>
      <c r="C373" s="10">
        <v>6709999</v>
      </c>
      <c r="D373" s="15" t="s">
        <v>74</v>
      </c>
      <c r="E373" s="29">
        <f>SUM(E374:E380)</f>
        <v>2215</v>
      </c>
      <c r="F373" s="29">
        <f>SUM(F374:F380)</f>
        <v>0</v>
      </c>
    </row>
    <row r="374" spans="1:6" s="8" customFormat="1" ht="49.5" hidden="1" outlineLevel="3">
      <c r="A374" s="21" t="s">
        <v>158</v>
      </c>
      <c r="B374" s="15" t="s">
        <v>20</v>
      </c>
      <c r="C374" s="10">
        <v>6709999</v>
      </c>
      <c r="D374" s="15" t="s">
        <v>134</v>
      </c>
      <c r="E374" s="29"/>
      <c r="F374" s="29"/>
    </row>
    <row r="375" spans="1:6" s="8" customFormat="1" ht="49.5" outlineLevel="3">
      <c r="A375" s="21" t="s">
        <v>375</v>
      </c>
      <c r="B375" s="15" t="s">
        <v>20</v>
      </c>
      <c r="C375" s="10">
        <v>6709999</v>
      </c>
      <c r="D375" s="15" t="s">
        <v>135</v>
      </c>
      <c r="E375" s="29">
        <f>1344.85+460</f>
        <v>1804.85</v>
      </c>
      <c r="F375" s="29"/>
    </row>
    <row r="376" spans="1:6" s="1" customFormat="1" ht="16.5" outlineLevel="5">
      <c r="A376" s="14" t="s">
        <v>148</v>
      </c>
      <c r="B376" s="15" t="s">
        <v>20</v>
      </c>
      <c r="C376" s="10">
        <v>6709999</v>
      </c>
      <c r="D376" s="15" t="s">
        <v>147</v>
      </c>
      <c r="E376" s="29">
        <v>292.15</v>
      </c>
      <c r="F376" s="29"/>
    </row>
    <row r="377" spans="1:6" s="1" customFormat="1" ht="33" outlineLevel="5">
      <c r="A377" s="12" t="s">
        <v>145</v>
      </c>
      <c r="B377" s="15" t="s">
        <v>20</v>
      </c>
      <c r="C377" s="10">
        <v>6709999</v>
      </c>
      <c r="D377" s="15" t="s">
        <v>144</v>
      </c>
      <c r="E377" s="29">
        <v>118</v>
      </c>
      <c r="F377" s="29"/>
    </row>
    <row r="378" spans="1:6" s="1" customFormat="1" ht="99" hidden="1" outlineLevel="5">
      <c r="A378" s="21" t="s">
        <v>187</v>
      </c>
      <c r="B378" s="15" t="s">
        <v>20</v>
      </c>
      <c r="C378" s="10">
        <v>6709999</v>
      </c>
      <c r="D378" s="15" t="s">
        <v>151</v>
      </c>
      <c r="E378" s="29"/>
      <c r="F378" s="29"/>
    </row>
    <row r="379" spans="1:6" s="1" customFormat="1" ht="33" hidden="1" outlineLevel="5">
      <c r="A379" s="21" t="s">
        <v>165</v>
      </c>
      <c r="B379" s="15" t="s">
        <v>20</v>
      </c>
      <c r="C379" s="10">
        <v>6709999</v>
      </c>
      <c r="D379" s="15" t="s">
        <v>164</v>
      </c>
      <c r="E379" s="29"/>
      <c r="F379" s="29"/>
    </row>
    <row r="380" spans="1:6" s="1" customFormat="1" ht="66" hidden="1" outlineLevel="5">
      <c r="A380" s="12" t="s">
        <v>386</v>
      </c>
      <c r="B380" s="15" t="s">
        <v>20</v>
      </c>
      <c r="C380" s="10">
        <v>6709999</v>
      </c>
      <c r="D380" s="15" t="s">
        <v>173</v>
      </c>
      <c r="E380" s="29"/>
      <c r="F380" s="29"/>
    </row>
    <row r="381" spans="1:6" s="8" customFormat="1" ht="33" outlineLevel="5">
      <c r="A381" s="57" t="s">
        <v>334</v>
      </c>
      <c r="B381" s="15" t="s">
        <v>20</v>
      </c>
      <c r="C381" s="15" t="s">
        <v>333</v>
      </c>
      <c r="D381" s="15" t="s">
        <v>74</v>
      </c>
      <c r="E381" s="29">
        <f>E382+E385+E389+E390</f>
        <v>6785.62</v>
      </c>
      <c r="F381" s="29">
        <f>F382+F385+F389+F390</f>
        <v>0</v>
      </c>
    </row>
    <row r="382" spans="1:6" s="8" customFormat="1" ht="33" outlineLevel="5">
      <c r="A382" s="21" t="s">
        <v>167</v>
      </c>
      <c r="B382" s="15" t="s">
        <v>20</v>
      </c>
      <c r="C382" s="15" t="s">
        <v>333</v>
      </c>
      <c r="D382" s="15" t="s">
        <v>166</v>
      </c>
      <c r="E382" s="29">
        <f>E383+E384</f>
        <v>6360.26</v>
      </c>
      <c r="F382" s="29">
        <f>F383+F384</f>
        <v>0</v>
      </c>
    </row>
    <row r="383" spans="1:6" s="8" customFormat="1" ht="66" outlineLevel="5">
      <c r="A383" s="12" t="s">
        <v>374</v>
      </c>
      <c r="B383" s="15" t="s">
        <v>20</v>
      </c>
      <c r="C383" s="15" t="s">
        <v>333</v>
      </c>
      <c r="D383" s="15" t="s">
        <v>149</v>
      </c>
      <c r="E383" s="29">
        <v>6360.26</v>
      </c>
      <c r="F383" s="29"/>
    </row>
    <row r="384" spans="1:6" s="8" customFormat="1" ht="33" hidden="1" outlineLevel="5">
      <c r="A384" s="14" t="s">
        <v>136</v>
      </c>
      <c r="B384" s="15" t="s">
        <v>20</v>
      </c>
      <c r="C384" s="15" t="s">
        <v>333</v>
      </c>
      <c r="D384" s="15" t="s">
        <v>150</v>
      </c>
      <c r="E384" s="29"/>
      <c r="F384" s="29"/>
    </row>
    <row r="385" spans="1:6" s="8" customFormat="1" ht="49.5" outlineLevel="5">
      <c r="A385" s="14" t="s">
        <v>186</v>
      </c>
      <c r="B385" s="15" t="s">
        <v>20</v>
      </c>
      <c r="C385" s="15" t="s">
        <v>333</v>
      </c>
      <c r="D385" s="15" t="s">
        <v>168</v>
      </c>
      <c r="E385" s="29">
        <f>E386+E387</f>
        <v>419.7</v>
      </c>
      <c r="F385" s="29">
        <f>F386+F387</f>
        <v>0</v>
      </c>
    </row>
    <row r="386" spans="1:6" s="8" customFormat="1" ht="49.5" outlineLevel="5">
      <c r="A386" s="21" t="s">
        <v>158</v>
      </c>
      <c r="B386" s="15" t="s">
        <v>20</v>
      </c>
      <c r="C386" s="15" t="s">
        <v>333</v>
      </c>
      <c r="D386" s="15" t="s">
        <v>134</v>
      </c>
      <c r="E386" s="29">
        <v>291.31</v>
      </c>
      <c r="F386" s="29"/>
    </row>
    <row r="387" spans="1:6" s="8" customFormat="1" ht="49.5" outlineLevel="5">
      <c r="A387" s="21" t="s">
        <v>375</v>
      </c>
      <c r="B387" s="15" t="s">
        <v>20</v>
      </c>
      <c r="C387" s="15" t="s">
        <v>333</v>
      </c>
      <c r="D387" s="15" t="s">
        <v>135</v>
      </c>
      <c r="E387" s="29">
        <v>128.39</v>
      </c>
      <c r="F387" s="29"/>
    </row>
    <row r="388" spans="1:6" s="8" customFormat="1" ht="33" hidden="1" outlineLevel="5">
      <c r="A388" s="12" t="s">
        <v>145</v>
      </c>
      <c r="B388" s="15" t="s">
        <v>20</v>
      </c>
      <c r="C388" s="15" t="s">
        <v>333</v>
      </c>
      <c r="D388" s="15" t="s">
        <v>144</v>
      </c>
      <c r="E388" s="29"/>
      <c r="F388" s="29"/>
    </row>
    <row r="389" spans="1:6" s="8" customFormat="1" ht="33" outlineLevel="5">
      <c r="A389" s="12" t="s">
        <v>21</v>
      </c>
      <c r="B389" s="15" t="s">
        <v>20</v>
      </c>
      <c r="C389" s="15" t="s">
        <v>333</v>
      </c>
      <c r="D389" s="15" t="s">
        <v>142</v>
      </c>
      <c r="E389" s="29">
        <v>1.68</v>
      </c>
      <c r="F389" s="29"/>
    </row>
    <row r="390" spans="1:6" s="8" customFormat="1" ht="33" outlineLevel="5">
      <c r="A390" s="12" t="s">
        <v>141</v>
      </c>
      <c r="B390" s="15" t="s">
        <v>20</v>
      </c>
      <c r="C390" s="15" t="s">
        <v>333</v>
      </c>
      <c r="D390" s="15" t="s">
        <v>140</v>
      </c>
      <c r="E390" s="29">
        <v>3.98</v>
      </c>
      <c r="F390" s="29"/>
    </row>
    <row r="391" spans="1:6" s="11" customFormat="1" ht="16.5">
      <c r="A391" s="49" t="s">
        <v>22</v>
      </c>
      <c r="B391" s="22" t="s">
        <v>23</v>
      </c>
      <c r="C391" s="22" t="s">
        <v>73</v>
      </c>
      <c r="D391" s="22" t="s">
        <v>74</v>
      </c>
      <c r="E391" s="30">
        <f>E392+E409+E486+E517</f>
        <v>1723944.57</v>
      </c>
      <c r="F391" s="30">
        <f>F392+F409+F486+F517</f>
        <v>947623</v>
      </c>
    </row>
    <row r="392" spans="1:6" s="11" customFormat="1" ht="16.5">
      <c r="A392" s="21" t="s">
        <v>24</v>
      </c>
      <c r="B392" s="15" t="s">
        <v>25</v>
      </c>
      <c r="C392" s="15" t="s">
        <v>73</v>
      </c>
      <c r="D392" s="15" t="s">
        <v>74</v>
      </c>
      <c r="E392" s="31">
        <f>E393+E395+E397+E399+E401+E403+E405</f>
        <v>658304.78</v>
      </c>
      <c r="F392" s="31">
        <f>F393+F395+F397+F399+F401+F403+F405</f>
        <v>286505</v>
      </c>
    </row>
    <row r="393" spans="1:6" s="11" customFormat="1" ht="115.5" hidden="1">
      <c r="A393" s="51" t="s">
        <v>234</v>
      </c>
      <c r="B393" s="34" t="s">
        <v>25</v>
      </c>
      <c r="C393" s="34" t="s">
        <v>235</v>
      </c>
      <c r="D393" s="34" t="s">
        <v>74</v>
      </c>
      <c r="E393" s="31">
        <f>E394</f>
        <v>0</v>
      </c>
      <c r="F393" s="31">
        <f>F394</f>
        <v>0</v>
      </c>
    </row>
    <row r="394" spans="1:6" s="11" customFormat="1" ht="66" hidden="1">
      <c r="A394" s="12" t="s">
        <v>378</v>
      </c>
      <c r="B394" s="34" t="s">
        <v>25</v>
      </c>
      <c r="C394" s="34" t="s">
        <v>235</v>
      </c>
      <c r="D394" s="34" t="s">
        <v>379</v>
      </c>
      <c r="E394" s="31"/>
      <c r="F394" s="31"/>
    </row>
    <row r="395" spans="1:6" s="8" customFormat="1" ht="99">
      <c r="A395" s="57" t="s">
        <v>337</v>
      </c>
      <c r="B395" s="15" t="s">
        <v>25</v>
      </c>
      <c r="C395" s="26" t="s">
        <v>336</v>
      </c>
      <c r="D395" s="26" t="s">
        <v>74</v>
      </c>
      <c r="E395" s="31">
        <f>E396</f>
        <v>286505</v>
      </c>
      <c r="F395" s="31">
        <f>F396</f>
        <v>286505</v>
      </c>
    </row>
    <row r="396" spans="1:6" s="8" customFormat="1" ht="99">
      <c r="A396" s="21" t="s">
        <v>189</v>
      </c>
      <c r="B396" s="15" t="s">
        <v>25</v>
      </c>
      <c r="C396" s="26" t="s">
        <v>336</v>
      </c>
      <c r="D396" s="15" t="s">
        <v>143</v>
      </c>
      <c r="E396" s="31">
        <v>286505</v>
      </c>
      <c r="F396" s="31">
        <v>286505</v>
      </c>
    </row>
    <row r="397" spans="1:6" s="8" customFormat="1" ht="66" outlineLevel="4">
      <c r="A397" s="58" t="s">
        <v>306</v>
      </c>
      <c r="B397" s="24" t="s">
        <v>25</v>
      </c>
      <c r="C397" s="48">
        <v>1409999</v>
      </c>
      <c r="D397" s="24" t="s">
        <v>74</v>
      </c>
      <c r="E397" s="29">
        <f>E398</f>
        <v>1990.76</v>
      </c>
      <c r="F397" s="29"/>
    </row>
    <row r="398" spans="1:6" s="8" customFormat="1" ht="33" outlineLevel="4">
      <c r="A398" s="38" t="s">
        <v>145</v>
      </c>
      <c r="B398" s="24" t="s">
        <v>25</v>
      </c>
      <c r="C398" s="48">
        <v>1409999</v>
      </c>
      <c r="D398" s="24" t="s">
        <v>144</v>
      </c>
      <c r="E398" s="29">
        <v>1990.76</v>
      </c>
      <c r="F398" s="29"/>
    </row>
    <row r="399" spans="1:6" s="8" customFormat="1" ht="132" outlineLevel="4">
      <c r="A399" s="51" t="s">
        <v>338</v>
      </c>
      <c r="B399" s="34" t="s">
        <v>25</v>
      </c>
      <c r="C399" s="47">
        <v>3001000</v>
      </c>
      <c r="D399" s="34" t="s">
        <v>74</v>
      </c>
      <c r="E399" s="29">
        <f>E400</f>
        <v>244182.52</v>
      </c>
      <c r="F399" s="29">
        <f>F400</f>
        <v>0</v>
      </c>
    </row>
    <row r="400" spans="1:6" s="8" customFormat="1" ht="115.5" outlineLevel="4">
      <c r="A400" s="51" t="s">
        <v>382</v>
      </c>
      <c r="B400" s="34" t="s">
        <v>25</v>
      </c>
      <c r="C400" s="47">
        <v>3001000</v>
      </c>
      <c r="D400" s="34" t="s">
        <v>143</v>
      </c>
      <c r="E400" s="29">
        <v>244182.52</v>
      </c>
      <c r="F400" s="29"/>
    </row>
    <row r="401" spans="1:6" s="8" customFormat="1" ht="82.5" hidden="1" outlineLevel="4">
      <c r="A401" s="21" t="s">
        <v>273</v>
      </c>
      <c r="B401" s="15" t="s">
        <v>25</v>
      </c>
      <c r="C401" s="17">
        <v>3409999</v>
      </c>
      <c r="D401" s="15" t="s">
        <v>74</v>
      </c>
      <c r="E401" s="29">
        <f>E402</f>
        <v>0</v>
      </c>
      <c r="F401" s="29">
        <f>F402</f>
        <v>0</v>
      </c>
    </row>
    <row r="402" spans="1:6" s="8" customFormat="1" ht="33" hidden="1" outlineLevel="4">
      <c r="A402" s="21" t="s">
        <v>145</v>
      </c>
      <c r="B402" s="15" t="s">
        <v>25</v>
      </c>
      <c r="C402" s="17">
        <v>3409999</v>
      </c>
      <c r="D402" s="15" t="s">
        <v>144</v>
      </c>
      <c r="E402" s="29"/>
      <c r="F402" s="29"/>
    </row>
    <row r="403" spans="1:6" s="8" customFormat="1" ht="132" outlineLevel="4">
      <c r="A403" s="55" t="s">
        <v>417</v>
      </c>
      <c r="B403" s="24" t="s">
        <v>25</v>
      </c>
      <c r="C403" s="48">
        <v>5809999</v>
      </c>
      <c r="D403" s="24" t="s">
        <v>74</v>
      </c>
      <c r="E403" s="29">
        <f>E404</f>
        <v>930</v>
      </c>
      <c r="F403" s="29">
        <f>F404</f>
        <v>0</v>
      </c>
    </row>
    <row r="404" spans="1:6" s="8" customFormat="1" ht="33" outlineLevel="4">
      <c r="A404" s="55" t="s">
        <v>145</v>
      </c>
      <c r="B404" s="24" t="s">
        <v>25</v>
      </c>
      <c r="C404" s="48">
        <v>5809999</v>
      </c>
      <c r="D404" s="24" t="s">
        <v>144</v>
      </c>
      <c r="E404" s="29">
        <v>930</v>
      </c>
      <c r="F404" s="29"/>
    </row>
    <row r="405" spans="1:6" s="8" customFormat="1" ht="49.5" outlineLevel="4">
      <c r="A405" s="60" t="s">
        <v>307</v>
      </c>
      <c r="B405" s="15" t="s">
        <v>25</v>
      </c>
      <c r="C405" s="15" t="s">
        <v>339</v>
      </c>
      <c r="D405" s="15" t="s">
        <v>74</v>
      </c>
      <c r="E405" s="29">
        <f>E406+E407+E408</f>
        <v>124696.5</v>
      </c>
      <c r="F405" s="29">
        <f>F406+F407+F408</f>
        <v>0</v>
      </c>
    </row>
    <row r="406" spans="1:6" s="8" customFormat="1" ht="49.5" hidden="1" outlineLevel="4">
      <c r="A406" s="12" t="s">
        <v>377</v>
      </c>
      <c r="B406" s="15" t="s">
        <v>25</v>
      </c>
      <c r="C406" s="15" t="s">
        <v>339</v>
      </c>
      <c r="D406" s="15" t="s">
        <v>155</v>
      </c>
      <c r="E406" s="29"/>
      <c r="F406" s="29"/>
    </row>
    <row r="407" spans="1:6" s="8" customFormat="1" ht="66" outlineLevel="4">
      <c r="A407" s="12" t="s">
        <v>378</v>
      </c>
      <c r="B407" s="15" t="s">
        <v>25</v>
      </c>
      <c r="C407" s="15" t="s">
        <v>339</v>
      </c>
      <c r="D407" s="15" t="s">
        <v>379</v>
      </c>
      <c r="E407" s="29">
        <v>96684</v>
      </c>
      <c r="F407" s="29"/>
    </row>
    <row r="408" spans="1:6" s="8" customFormat="1" ht="33" outlineLevel="4">
      <c r="A408" s="21" t="s">
        <v>145</v>
      </c>
      <c r="B408" s="15" t="s">
        <v>25</v>
      </c>
      <c r="C408" s="15" t="s">
        <v>339</v>
      </c>
      <c r="D408" s="15" t="s">
        <v>144</v>
      </c>
      <c r="E408" s="29">
        <v>28012.5</v>
      </c>
      <c r="F408" s="29"/>
    </row>
    <row r="409" spans="1:6" s="8" customFormat="1" ht="16.5" outlineLevel="4">
      <c r="A409" s="21" t="s">
        <v>27</v>
      </c>
      <c r="B409" s="15" t="s">
        <v>28</v>
      </c>
      <c r="C409" s="15" t="s">
        <v>73</v>
      </c>
      <c r="D409" s="15" t="s">
        <v>74</v>
      </c>
      <c r="E409" s="29">
        <f>E410+E414+E418+E422+E426+E436+E438+E442+E450+E456+E458+E464+E468+E470+E482+E484</f>
        <v>1010207.0099999999</v>
      </c>
      <c r="F409" s="29">
        <f>F410+F414+F418+F422+F426+F436+F438+F442+F450+F456+F458+F464+F468+F470+F482+F484</f>
        <v>655923</v>
      </c>
    </row>
    <row r="410" spans="1:6" s="11" customFormat="1" ht="33" hidden="1">
      <c r="A410" s="21" t="s">
        <v>202</v>
      </c>
      <c r="B410" s="15" t="s">
        <v>28</v>
      </c>
      <c r="C410" s="15" t="s">
        <v>203</v>
      </c>
      <c r="D410" s="15" t="s">
        <v>74</v>
      </c>
      <c r="E410" s="29">
        <f>E411+E412+E413</f>
        <v>0</v>
      </c>
      <c r="F410" s="29">
        <f>F411+F412+F413</f>
        <v>0</v>
      </c>
    </row>
    <row r="411" spans="1:6" s="11" customFormat="1" ht="49.5" hidden="1">
      <c r="A411" s="55" t="s">
        <v>375</v>
      </c>
      <c r="B411" s="15" t="s">
        <v>28</v>
      </c>
      <c r="C411" s="15" t="s">
        <v>203</v>
      </c>
      <c r="D411" s="15" t="s">
        <v>135</v>
      </c>
      <c r="E411" s="29"/>
      <c r="F411" s="29"/>
    </row>
    <row r="412" spans="1:6" s="11" customFormat="1" ht="33" hidden="1">
      <c r="A412" s="21" t="s">
        <v>145</v>
      </c>
      <c r="B412" s="15" t="s">
        <v>28</v>
      </c>
      <c r="C412" s="15" t="s">
        <v>203</v>
      </c>
      <c r="D412" s="15" t="s">
        <v>144</v>
      </c>
      <c r="E412" s="29"/>
      <c r="F412" s="29"/>
    </row>
    <row r="413" spans="1:6" s="11" customFormat="1" ht="33" hidden="1">
      <c r="A413" s="21" t="s">
        <v>165</v>
      </c>
      <c r="B413" s="15" t="s">
        <v>28</v>
      </c>
      <c r="C413" s="15" t="s">
        <v>203</v>
      </c>
      <c r="D413" s="15" t="s">
        <v>164</v>
      </c>
      <c r="E413" s="29"/>
      <c r="F413" s="29"/>
    </row>
    <row r="414" spans="1:6" s="11" customFormat="1" ht="66" hidden="1">
      <c r="A414" s="55" t="s">
        <v>123</v>
      </c>
      <c r="B414" s="24" t="s">
        <v>28</v>
      </c>
      <c r="C414" s="24" t="s">
        <v>122</v>
      </c>
      <c r="D414" s="24" t="s">
        <v>74</v>
      </c>
      <c r="E414" s="29">
        <f>SUM(E415:E417)</f>
        <v>0</v>
      </c>
      <c r="F414" s="29">
        <f>SUM(F415:F417)</f>
        <v>0</v>
      </c>
    </row>
    <row r="415" spans="1:6" s="8" customFormat="1" ht="66" hidden="1" outlineLevel="5">
      <c r="A415" s="12" t="s">
        <v>374</v>
      </c>
      <c r="B415" s="24" t="s">
        <v>28</v>
      </c>
      <c r="C415" s="24" t="s">
        <v>122</v>
      </c>
      <c r="D415" s="24" t="s">
        <v>149</v>
      </c>
      <c r="E415" s="29"/>
      <c r="F415" s="29"/>
    </row>
    <row r="416" spans="1:6" s="8" customFormat="1" ht="33" hidden="1" outlineLevel="5">
      <c r="A416" s="12" t="s">
        <v>145</v>
      </c>
      <c r="B416" s="24" t="s">
        <v>28</v>
      </c>
      <c r="C416" s="24" t="s">
        <v>122</v>
      </c>
      <c r="D416" s="24" t="s">
        <v>144</v>
      </c>
      <c r="E416" s="29"/>
      <c r="F416" s="29"/>
    </row>
    <row r="417" spans="1:6" s="8" customFormat="1" ht="33" hidden="1" outlineLevel="5">
      <c r="A417" s="21" t="s">
        <v>165</v>
      </c>
      <c r="B417" s="24" t="s">
        <v>28</v>
      </c>
      <c r="C417" s="24" t="s">
        <v>122</v>
      </c>
      <c r="D417" s="24" t="s">
        <v>164</v>
      </c>
      <c r="E417" s="29"/>
      <c r="F417" s="29"/>
    </row>
    <row r="418" spans="1:6" s="8" customFormat="1" ht="66" hidden="1" outlineLevel="5">
      <c r="A418" s="21" t="s">
        <v>117</v>
      </c>
      <c r="B418" s="15" t="s">
        <v>28</v>
      </c>
      <c r="C418" s="15" t="s">
        <v>116</v>
      </c>
      <c r="D418" s="15" t="s">
        <v>74</v>
      </c>
      <c r="E418" s="29">
        <f>SUM(E419:E421)</f>
        <v>0</v>
      </c>
      <c r="F418" s="29">
        <f>SUM(F419:F421)</f>
        <v>0</v>
      </c>
    </row>
    <row r="419" spans="1:6" s="8" customFormat="1" ht="66" hidden="1" outlineLevel="2">
      <c r="A419" s="12" t="s">
        <v>374</v>
      </c>
      <c r="B419" s="15" t="s">
        <v>28</v>
      </c>
      <c r="C419" s="15" t="s">
        <v>116</v>
      </c>
      <c r="D419" s="15" t="s">
        <v>149</v>
      </c>
      <c r="E419" s="29"/>
      <c r="F419" s="29"/>
    </row>
    <row r="420" spans="1:6" s="8" customFormat="1" ht="99" hidden="1" outlineLevel="2">
      <c r="A420" s="21" t="s">
        <v>189</v>
      </c>
      <c r="B420" s="15" t="s">
        <v>28</v>
      </c>
      <c r="C420" s="15" t="s">
        <v>116</v>
      </c>
      <c r="D420" s="15" t="s">
        <v>143</v>
      </c>
      <c r="E420" s="29"/>
      <c r="F420" s="29"/>
    </row>
    <row r="421" spans="1:6" s="8" customFormat="1" ht="99" hidden="1" outlineLevel="2">
      <c r="A421" s="21" t="s">
        <v>187</v>
      </c>
      <c r="B421" s="15" t="s">
        <v>28</v>
      </c>
      <c r="C421" s="15" t="s">
        <v>116</v>
      </c>
      <c r="D421" s="15" t="s">
        <v>151</v>
      </c>
      <c r="E421" s="29"/>
      <c r="F421" s="29"/>
    </row>
    <row r="422" spans="1:6" s="8" customFormat="1" ht="49.5" outlineLevel="2">
      <c r="A422" s="21" t="s">
        <v>56</v>
      </c>
      <c r="B422" s="15" t="s">
        <v>28</v>
      </c>
      <c r="C422" s="15" t="s">
        <v>340</v>
      </c>
      <c r="D422" s="15" t="s">
        <v>74</v>
      </c>
      <c r="E422" s="29">
        <f>SUM(E423:E425)</f>
        <v>28660</v>
      </c>
      <c r="F422" s="29">
        <f>SUM(F423:F425)</f>
        <v>28660</v>
      </c>
    </row>
    <row r="423" spans="1:6" s="8" customFormat="1" ht="49.5" hidden="1" outlineLevel="2">
      <c r="A423" s="12" t="s">
        <v>375</v>
      </c>
      <c r="B423" s="15" t="s">
        <v>28</v>
      </c>
      <c r="C423" s="15" t="s">
        <v>340</v>
      </c>
      <c r="D423" s="15" t="s">
        <v>135</v>
      </c>
      <c r="E423" s="29"/>
      <c r="F423" s="29"/>
    </row>
    <row r="424" spans="1:6" s="8" customFormat="1" ht="33" outlineLevel="2">
      <c r="A424" s="21" t="s">
        <v>145</v>
      </c>
      <c r="B424" s="15" t="s">
        <v>28</v>
      </c>
      <c r="C424" s="15" t="s">
        <v>340</v>
      </c>
      <c r="D424" s="15" t="s">
        <v>144</v>
      </c>
      <c r="E424" s="29">
        <v>26482.3</v>
      </c>
      <c r="F424" s="29">
        <v>26482.3</v>
      </c>
    </row>
    <row r="425" spans="1:6" s="8" customFormat="1" ht="33" outlineLevel="2">
      <c r="A425" s="21" t="s">
        <v>165</v>
      </c>
      <c r="B425" s="15" t="s">
        <v>28</v>
      </c>
      <c r="C425" s="15" t="s">
        <v>340</v>
      </c>
      <c r="D425" s="15" t="s">
        <v>164</v>
      </c>
      <c r="E425" s="29">
        <v>2177.7</v>
      </c>
      <c r="F425" s="29">
        <v>2177.7</v>
      </c>
    </row>
    <row r="426" spans="1:6" s="8" customFormat="1" ht="99" outlineLevel="2">
      <c r="A426" s="21" t="s">
        <v>341</v>
      </c>
      <c r="B426" s="15" t="s">
        <v>28</v>
      </c>
      <c r="C426" s="15" t="s">
        <v>342</v>
      </c>
      <c r="D426" s="15" t="s">
        <v>74</v>
      </c>
      <c r="E426" s="29">
        <f>SUM(E427:E435)</f>
        <v>627263</v>
      </c>
      <c r="F426" s="29">
        <f>SUM(F427:F435)</f>
        <v>627263</v>
      </c>
    </row>
    <row r="427" spans="1:6" s="8" customFormat="1" ht="66" hidden="1" outlineLevel="2">
      <c r="A427" s="12" t="s">
        <v>374</v>
      </c>
      <c r="B427" s="15" t="s">
        <v>28</v>
      </c>
      <c r="C427" s="15" t="s">
        <v>342</v>
      </c>
      <c r="D427" s="15" t="s">
        <v>149</v>
      </c>
      <c r="E427" s="29"/>
      <c r="F427" s="29"/>
    </row>
    <row r="428" spans="1:6" s="8" customFormat="1" ht="33" hidden="1" outlineLevel="2">
      <c r="A428" s="14" t="s">
        <v>136</v>
      </c>
      <c r="B428" s="15" t="s">
        <v>28</v>
      </c>
      <c r="C428" s="15" t="s">
        <v>342</v>
      </c>
      <c r="D428" s="15" t="s">
        <v>150</v>
      </c>
      <c r="E428" s="29"/>
      <c r="F428" s="29"/>
    </row>
    <row r="429" spans="1:6" s="8" customFormat="1" ht="49.5" hidden="1" outlineLevel="2">
      <c r="A429" s="21" t="s">
        <v>158</v>
      </c>
      <c r="B429" s="15" t="s">
        <v>28</v>
      </c>
      <c r="C429" s="15" t="s">
        <v>342</v>
      </c>
      <c r="D429" s="15" t="s">
        <v>134</v>
      </c>
      <c r="E429" s="29"/>
      <c r="F429" s="29"/>
    </row>
    <row r="430" spans="1:6" s="8" customFormat="1" ht="49.5" hidden="1" outlineLevel="2">
      <c r="A430" s="21" t="s">
        <v>375</v>
      </c>
      <c r="B430" s="15" t="s">
        <v>28</v>
      </c>
      <c r="C430" s="15" t="s">
        <v>342</v>
      </c>
      <c r="D430" s="15" t="s">
        <v>135</v>
      </c>
      <c r="E430" s="29"/>
      <c r="F430" s="29"/>
    </row>
    <row r="431" spans="1:6" s="8" customFormat="1" ht="33" hidden="1" outlineLevel="2">
      <c r="A431" s="12" t="s">
        <v>141</v>
      </c>
      <c r="B431" s="15" t="s">
        <v>28</v>
      </c>
      <c r="C431" s="15" t="s">
        <v>342</v>
      </c>
      <c r="D431" s="15" t="s">
        <v>140</v>
      </c>
      <c r="E431" s="29"/>
      <c r="F431" s="29"/>
    </row>
    <row r="432" spans="1:6" s="8" customFormat="1" ht="99" outlineLevel="2">
      <c r="A432" s="21" t="s">
        <v>189</v>
      </c>
      <c r="B432" s="15" t="s">
        <v>28</v>
      </c>
      <c r="C432" s="15" t="s">
        <v>342</v>
      </c>
      <c r="D432" s="15" t="s">
        <v>143</v>
      </c>
      <c r="E432" s="29">
        <v>580192.79</v>
      </c>
      <c r="F432" s="29">
        <v>580192.79</v>
      </c>
    </row>
    <row r="433" spans="1:6" s="8" customFormat="1" ht="33" hidden="1" outlineLevel="2">
      <c r="A433" s="21" t="s">
        <v>145</v>
      </c>
      <c r="B433" s="15" t="s">
        <v>28</v>
      </c>
      <c r="C433" s="15" t="s">
        <v>342</v>
      </c>
      <c r="D433" s="15" t="s">
        <v>144</v>
      </c>
      <c r="E433" s="29"/>
      <c r="F433" s="29"/>
    </row>
    <row r="434" spans="1:6" s="8" customFormat="1" ht="99" outlineLevel="2">
      <c r="A434" s="21" t="s">
        <v>187</v>
      </c>
      <c r="B434" s="15" t="s">
        <v>28</v>
      </c>
      <c r="C434" s="15" t="s">
        <v>342</v>
      </c>
      <c r="D434" s="15" t="s">
        <v>151</v>
      </c>
      <c r="E434" s="29">
        <v>47070.21</v>
      </c>
      <c r="F434" s="29">
        <v>47070.21</v>
      </c>
    </row>
    <row r="435" spans="1:6" s="8" customFormat="1" ht="33" hidden="1" outlineLevel="2">
      <c r="A435" s="21" t="s">
        <v>165</v>
      </c>
      <c r="B435" s="15" t="s">
        <v>28</v>
      </c>
      <c r="C435" s="15" t="s">
        <v>342</v>
      </c>
      <c r="D435" s="15" t="s">
        <v>164</v>
      </c>
      <c r="E435" s="29"/>
      <c r="F435" s="29"/>
    </row>
    <row r="436" spans="1:6" s="1" customFormat="1" ht="82.5" hidden="1" outlineLevel="3">
      <c r="A436" s="53" t="s">
        <v>268</v>
      </c>
      <c r="B436" s="15" t="s">
        <v>28</v>
      </c>
      <c r="C436" s="15" t="s">
        <v>267</v>
      </c>
      <c r="D436" s="15" t="s">
        <v>74</v>
      </c>
      <c r="E436" s="29">
        <f>SUM(E437)</f>
        <v>0</v>
      </c>
      <c r="F436" s="29">
        <f>SUM(F437)</f>
        <v>0</v>
      </c>
    </row>
    <row r="437" spans="1:6" s="1" customFormat="1" ht="33" hidden="1" outlineLevel="3">
      <c r="A437" s="21" t="s">
        <v>145</v>
      </c>
      <c r="B437" s="15" t="s">
        <v>28</v>
      </c>
      <c r="C437" s="15" t="s">
        <v>267</v>
      </c>
      <c r="D437" s="15" t="s">
        <v>144</v>
      </c>
      <c r="E437" s="29"/>
      <c r="F437" s="29"/>
    </row>
    <row r="438" spans="1:6" s="1" customFormat="1" ht="66" outlineLevel="3">
      <c r="A438" s="53" t="s">
        <v>306</v>
      </c>
      <c r="B438" s="15" t="s">
        <v>28</v>
      </c>
      <c r="C438" s="17">
        <v>1409999</v>
      </c>
      <c r="D438" s="15" t="s">
        <v>74</v>
      </c>
      <c r="E438" s="29">
        <f>SUM(E439:E441)</f>
        <v>3047.84</v>
      </c>
      <c r="F438" s="29">
        <f>SUM(F439:F441)</f>
        <v>0</v>
      </c>
    </row>
    <row r="439" spans="1:6" s="1" customFormat="1" ht="49.5" hidden="1" outlineLevel="3">
      <c r="A439" s="21" t="s">
        <v>375</v>
      </c>
      <c r="B439" s="15" t="s">
        <v>28</v>
      </c>
      <c r="C439" s="17">
        <v>1409999</v>
      </c>
      <c r="D439" s="15" t="s">
        <v>135</v>
      </c>
      <c r="E439" s="29"/>
      <c r="F439" s="29"/>
    </row>
    <row r="440" spans="1:6" s="1" customFormat="1" ht="33" outlineLevel="3">
      <c r="A440" s="21" t="s">
        <v>145</v>
      </c>
      <c r="B440" s="15" t="s">
        <v>28</v>
      </c>
      <c r="C440" s="17">
        <v>1409999</v>
      </c>
      <c r="D440" s="15" t="s">
        <v>144</v>
      </c>
      <c r="E440" s="29">
        <f>2843.37+58.9</f>
        <v>2902.27</v>
      </c>
      <c r="F440" s="29"/>
    </row>
    <row r="441" spans="1:6" s="1" customFormat="1" ht="33" outlineLevel="3">
      <c r="A441" s="21" t="s">
        <v>165</v>
      </c>
      <c r="B441" s="15" t="s">
        <v>28</v>
      </c>
      <c r="C441" s="17">
        <v>1409999</v>
      </c>
      <c r="D441" s="15" t="s">
        <v>164</v>
      </c>
      <c r="E441" s="29">
        <v>145.57</v>
      </c>
      <c r="F441" s="29"/>
    </row>
    <row r="442" spans="1:6" s="1" customFormat="1" ht="148.5" outlineLevel="3">
      <c r="A442" s="61" t="s">
        <v>343</v>
      </c>
      <c r="B442" s="34" t="s">
        <v>28</v>
      </c>
      <c r="C442" s="47">
        <v>3002000</v>
      </c>
      <c r="D442" s="34" t="s">
        <v>74</v>
      </c>
      <c r="E442" s="29">
        <f>SUM(E443:E449)</f>
        <v>112268.56</v>
      </c>
      <c r="F442" s="29">
        <f>SUM(F443:F449)</f>
        <v>0</v>
      </c>
    </row>
    <row r="443" spans="1:6" s="1" customFormat="1" ht="33" hidden="1" outlineLevel="3">
      <c r="A443" s="37" t="s">
        <v>136</v>
      </c>
      <c r="B443" s="34" t="s">
        <v>28</v>
      </c>
      <c r="C443" s="47">
        <v>3002000</v>
      </c>
      <c r="D443" s="34" t="s">
        <v>150</v>
      </c>
      <c r="E443" s="29"/>
      <c r="F443" s="29"/>
    </row>
    <row r="444" spans="1:6" s="1" customFormat="1" ht="49.5" hidden="1" outlineLevel="3">
      <c r="A444" s="38" t="s">
        <v>158</v>
      </c>
      <c r="B444" s="34" t="s">
        <v>28</v>
      </c>
      <c r="C444" s="47">
        <v>3002000</v>
      </c>
      <c r="D444" s="34" t="s">
        <v>134</v>
      </c>
      <c r="E444" s="29"/>
      <c r="F444" s="29"/>
    </row>
    <row r="445" spans="1:6" s="1" customFormat="1" ht="49.5" hidden="1" outlineLevel="3">
      <c r="A445" s="38" t="s">
        <v>375</v>
      </c>
      <c r="B445" s="34" t="s">
        <v>28</v>
      </c>
      <c r="C445" s="47">
        <v>3002000</v>
      </c>
      <c r="D445" s="34" t="s">
        <v>135</v>
      </c>
      <c r="E445" s="29"/>
      <c r="F445" s="29"/>
    </row>
    <row r="446" spans="1:6" s="1" customFormat="1" ht="99" outlineLevel="3">
      <c r="A446" s="38" t="s">
        <v>189</v>
      </c>
      <c r="B446" s="34" t="s">
        <v>28</v>
      </c>
      <c r="C446" s="47">
        <v>3002000</v>
      </c>
      <c r="D446" s="34" t="s">
        <v>143</v>
      </c>
      <c r="E446" s="29">
        <v>101466.69</v>
      </c>
      <c r="F446" s="29"/>
    </row>
    <row r="447" spans="1:6" s="1" customFormat="1" ht="99" outlineLevel="3">
      <c r="A447" s="38" t="s">
        <v>187</v>
      </c>
      <c r="B447" s="34" t="s">
        <v>28</v>
      </c>
      <c r="C447" s="47">
        <v>3002000</v>
      </c>
      <c r="D447" s="34" t="s">
        <v>151</v>
      </c>
      <c r="E447" s="29">
        <v>10801.87</v>
      </c>
      <c r="F447" s="29"/>
    </row>
    <row r="448" spans="1:6" s="1" customFormat="1" ht="33" hidden="1" outlineLevel="3">
      <c r="A448" s="38" t="s">
        <v>21</v>
      </c>
      <c r="B448" s="34" t="s">
        <v>28</v>
      </c>
      <c r="C448" s="47">
        <v>3002000</v>
      </c>
      <c r="D448" s="34" t="s">
        <v>142</v>
      </c>
      <c r="E448" s="29"/>
      <c r="F448" s="29"/>
    </row>
    <row r="449" spans="1:6" s="1" customFormat="1" ht="33" hidden="1" outlineLevel="3">
      <c r="A449" s="38" t="s">
        <v>141</v>
      </c>
      <c r="B449" s="34" t="s">
        <v>28</v>
      </c>
      <c r="C449" s="47">
        <v>3002000</v>
      </c>
      <c r="D449" s="34" t="s">
        <v>140</v>
      </c>
      <c r="E449" s="29"/>
      <c r="F449" s="29"/>
    </row>
    <row r="450" spans="1:6" s="1" customFormat="1" ht="132" outlineLevel="3">
      <c r="A450" s="61" t="s">
        <v>344</v>
      </c>
      <c r="B450" s="34" t="s">
        <v>28</v>
      </c>
      <c r="C450" s="47">
        <v>3002100</v>
      </c>
      <c r="D450" s="34" t="s">
        <v>74</v>
      </c>
      <c r="E450" s="29">
        <f>SUM(E451:E455)</f>
        <v>31608.75</v>
      </c>
      <c r="F450" s="29">
        <f>SUM(F451:F455)</f>
        <v>0</v>
      </c>
    </row>
    <row r="451" spans="1:6" s="1" customFormat="1" ht="66" hidden="1" outlineLevel="3">
      <c r="A451" s="12" t="s">
        <v>374</v>
      </c>
      <c r="B451" s="34" t="s">
        <v>28</v>
      </c>
      <c r="C451" s="47">
        <v>3002100</v>
      </c>
      <c r="D451" s="34" t="s">
        <v>149</v>
      </c>
      <c r="E451" s="29"/>
      <c r="F451" s="29"/>
    </row>
    <row r="452" spans="1:6" s="1" customFormat="1" ht="33" hidden="1" outlineLevel="3">
      <c r="A452" s="37" t="s">
        <v>136</v>
      </c>
      <c r="B452" s="34" t="s">
        <v>28</v>
      </c>
      <c r="C452" s="47">
        <v>3002100</v>
      </c>
      <c r="D452" s="34" t="s">
        <v>150</v>
      </c>
      <c r="E452" s="29"/>
      <c r="F452" s="29"/>
    </row>
    <row r="453" spans="1:6" s="1" customFormat="1" ht="49.5" hidden="1" outlineLevel="3">
      <c r="A453" s="38" t="s">
        <v>375</v>
      </c>
      <c r="B453" s="34" t="s">
        <v>28</v>
      </c>
      <c r="C453" s="47">
        <v>3002100</v>
      </c>
      <c r="D453" s="34" t="s">
        <v>135</v>
      </c>
      <c r="E453" s="29"/>
      <c r="F453" s="29"/>
    </row>
    <row r="454" spans="1:6" s="1" customFormat="1" ht="99" outlineLevel="3">
      <c r="A454" s="38" t="s">
        <v>189</v>
      </c>
      <c r="B454" s="34" t="s">
        <v>28</v>
      </c>
      <c r="C454" s="47">
        <v>3002100</v>
      </c>
      <c r="D454" s="34" t="s">
        <v>143</v>
      </c>
      <c r="E454" s="29">
        <v>19758.63</v>
      </c>
      <c r="F454" s="29"/>
    </row>
    <row r="455" spans="1:6" s="1" customFormat="1" ht="99" outlineLevel="3">
      <c r="A455" s="38" t="s">
        <v>187</v>
      </c>
      <c r="B455" s="34" t="s">
        <v>28</v>
      </c>
      <c r="C455" s="47">
        <v>3002100</v>
      </c>
      <c r="D455" s="34" t="s">
        <v>151</v>
      </c>
      <c r="E455" s="29">
        <v>11850.12</v>
      </c>
      <c r="F455" s="29"/>
    </row>
    <row r="456" spans="1:6" s="1" customFormat="1" ht="132" outlineLevel="3">
      <c r="A456" s="61" t="s">
        <v>345</v>
      </c>
      <c r="B456" s="34" t="s">
        <v>28</v>
      </c>
      <c r="C456" s="47">
        <v>3003000</v>
      </c>
      <c r="D456" s="34" t="s">
        <v>74</v>
      </c>
      <c r="E456" s="29">
        <f>E457</f>
        <v>98658</v>
      </c>
      <c r="F456" s="29">
        <f>F457</f>
        <v>0</v>
      </c>
    </row>
    <row r="457" spans="1:6" s="1" customFormat="1" ht="99" outlineLevel="3">
      <c r="A457" s="38" t="s">
        <v>189</v>
      </c>
      <c r="B457" s="34" t="s">
        <v>28</v>
      </c>
      <c r="C457" s="47">
        <v>3003000</v>
      </c>
      <c r="D457" s="34" t="s">
        <v>143</v>
      </c>
      <c r="E457" s="29">
        <v>98658</v>
      </c>
      <c r="F457" s="29"/>
    </row>
    <row r="458" spans="1:6" s="8" customFormat="1" ht="82.5" outlineLevel="4">
      <c r="A458" s="21" t="s">
        <v>273</v>
      </c>
      <c r="B458" s="15" t="s">
        <v>28</v>
      </c>
      <c r="C458" s="17">
        <v>3409999</v>
      </c>
      <c r="D458" s="15" t="s">
        <v>74</v>
      </c>
      <c r="E458" s="31">
        <f>SUM(E459:E463)</f>
        <v>8750.9</v>
      </c>
      <c r="F458" s="31">
        <f>SUM(F459:F463)</f>
        <v>0</v>
      </c>
    </row>
    <row r="459" spans="1:6" s="8" customFormat="1" ht="66" hidden="1" outlineLevel="4">
      <c r="A459" s="21" t="s">
        <v>169</v>
      </c>
      <c r="B459" s="15" t="s">
        <v>28</v>
      </c>
      <c r="C459" s="17">
        <v>3409999</v>
      </c>
      <c r="D459" s="15" t="s">
        <v>170</v>
      </c>
      <c r="E459" s="31"/>
      <c r="F459" s="31"/>
    </row>
    <row r="460" spans="1:6" s="8" customFormat="1" ht="49.5" hidden="1" outlineLevel="4">
      <c r="A460" s="12" t="s">
        <v>153</v>
      </c>
      <c r="B460" s="15" t="s">
        <v>28</v>
      </c>
      <c r="C460" s="17">
        <v>3409999</v>
      </c>
      <c r="D460" s="15" t="s">
        <v>135</v>
      </c>
      <c r="E460" s="29"/>
      <c r="F460" s="29"/>
    </row>
    <row r="461" spans="1:6" s="8" customFormat="1" ht="49.5" hidden="1" outlineLevel="4">
      <c r="A461" s="55" t="s">
        <v>375</v>
      </c>
      <c r="B461" s="15" t="s">
        <v>28</v>
      </c>
      <c r="C461" s="17">
        <v>3409999</v>
      </c>
      <c r="D461" s="15" t="s">
        <v>135</v>
      </c>
      <c r="E461" s="29"/>
      <c r="F461" s="29"/>
    </row>
    <row r="462" spans="1:6" s="8" customFormat="1" ht="115.5" hidden="1" outlineLevel="4">
      <c r="A462" s="21" t="s">
        <v>152</v>
      </c>
      <c r="B462" s="15" t="s">
        <v>28</v>
      </c>
      <c r="C462" s="17">
        <v>3409999</v>
      </c>
      <c r="D462" s="15" t="s">
        <v>204</v>
      </c>
      <c r="E462" s="29"/>
      <c r="F462" s="29"/>
    </row>
    <row r="463" spans="1:6" s="8" customFormat="1" ht="33" outlineLevel="4">
      <c r="A463" s="21" t="s">
        <v>145</v>
      </c>
      <c r="B463" s="15" t="s">
        <v>28</v>
      </c>
      <c r="C463" s="17">
        <v>3409999</v>
      </c>
      <c r="D463" s="15" t="s">
        <v>144</v>
      </c>
      <c r="E463" s="29">
        <f>8250.9+500</f>
        <v>8750.9</v>
      </c>
      <c r="F463" s="29"/>
    </row>
    <row r="464" spans="1:6" s="1" customFormat="1" ht="132" outlineLevel="4">
      <c r="A464" s="55" t="s">
        <v>415</v>
      </c>
      <c r="B464" s="15" t="s">
        <v>28</v>
      </c>
      <c r="C464" s="17">
        <v>5809999</v>
      </c>
      <c r="D464" s="15" t="s">
        <v>74</v>
      </c>
      <c r="E464" s="29">
        <f>SUM(E465:E467)</f>
        <v>150</v>
      </c>
      <c r="F464" s="29">
        <f>SUM(F465:F466)</f>
        <v>0</v>
      </c>
    </row>
    <row r="465" spans="1:6" s="1" customFormat="1" ht="49.5" hidden="1" outlineLevel="4">
      <c r="A465" s="55" t="s">
        <v>375</v>
      </c>
      <c r="B465" s="24" t="s">
        <v>28</v>
      </c>
      <c r="C465" s="17">
        <v>5809999</v>
      </c>
      <c r="D465" s="24" t="s">
        <v>135</v>
      </c>
      <c r="E465" s="29"/>
      <c r="F465" s="29"/>
    </row>
    <row r="466" spans="1:6" s="1" customFormat="1" ht="33" outlineLevel="4">
      <c r="A466" s="21" t="s">
        <v>145</v>
      </c>
      <c r="B466" s="15" t="s">
        <v>28</v>
      </c>
      <c r="C466" s="17">
        <v>5809999</v>
      </c>
      <c r="D466" s="15" t="s">
        <v>144</v>
      </c>
      <c r="E466" s="29">
        <f>32+10</f>
        <v>42</v>
      </c>
      <c r="F466" s="29"/>
    </row>
    <row r="467" spans="1:6" s="1" customFormat="1" ht="33" outlineLevel="4">
      <c r="A467" s="21" t="s">
        <v>165</v>
      </c>
      <c r="B467" s="15" t="s">
        <v>28</v>
      </c>
      <c r="C467" s="17">
        <v>5809999</v>
      </c>
      <c r="D467" s="15" t="s">
        <v>164</v>
      </c>
      <c r="E467" s="29">
        <v>108</v>
      </c>
      <c r="F467" s="29"/>
    </row>
    <row r="468" spans="1:6" s="1" customFormat="1" ht="115.5" hidden="1" outlineLevel="4">
      <c r="A468" s="57" t="s">
        <v>346</v>
      </c>
      <c r="B468" s="15" t="s">
        <v>28</v>
      </c>
      <c r="C468" s="17">
        <v>6101100</v>
      </c>
      <c r="D468" s="15" t="s">
        <v>74</v>
      </c>
      <c r="E468" s="29">
        <f>E469</f>
        <v>0</v>
      </c>
      <c r="F468" s="29">
        <f>F469</f>
        <v>0</v>
      </c>
    </row>
    <row r="469" spans="1:6" s="1" customFormat="1" ht="33" hidden="1" outlineLevel="4">
      <c r="A469" s="51" t="s">
        <v>185</v>
      </c>
      <c r="B469" s="15" t="s">
        <v>28</v>
      </c>
      <c r="C469" s="17">
        <v>6101100</v>
      </c>
      <c r="D469" s="15" t="s">
        <v>184</v>
      </c>
      <c r="E469" s="29"/>
      <c r="F469" s="29"/>
    </row>
    <row r="470" spans="1:6" s="8" customFormat="1" ht="49.5" outlineLevel="4">
      <c r="A470" s="60" t="s">
        <v>307</v>
      </c>
      <c r="B470" s="15" t="s">
        <v>28</v>
      </c>
      <c r="C470" s="15" t="s">
        <v>339</v>
      </c>
      <c r="D470" s="15" t="s">
        <v>74</v>
      </c>
      <c r="E470" s="29">
        <f>SUM(E471:E481)</f>
        <v>56432.5</v>
      </c>
      <c r="F470" s="29">
        <f>SUM(F471:F481)</f>
        <v>0</v>
      </c>
    </row>
    <row r="471" spans="1:6" s="8" customFormat="1" ht="33" hidden="1" outlineLevel="4">
      <c r="A471" s="14" t="s">
        <v>136</v>
      </c>
      <c r="B471" s="15" t="s">
        <v>28</v>
      </c>
      <c r="C471" s="15" t="s">
        <v>339</v>
      </c>
      <c r="D471" s="15" t="s">
        <v>150</v>
      </c>
      <c r="E471" s="29"/>
      <c r="F471" s="29"/>
    </row>
    <row r="472" spans="1:6" s="8" customFormat="1" ht="49.5" hidden="1" outlineLevel="4">
      <c r="A472" s="21" t="s">
        <v>158</v>
      </c>
      <c r="B472" s="15" t="s">
        <v>28</v>
      </c>
      <c r="C472" s="15" t="s">
        <v>339</v>
      </c>
      <c r="D472" s="15" t="s">
        <v>134</v>
      </c>
      <c r="E472" s="29"/>
      <c r="F472" s="29"/>
    </row>
    <row r="473" spans="1:6" s="8" customFormat="1" ht="66" hidden="1" outlineLevel="4">
      <c r="A473" s="21" t="s">
        <v>169</v>
      </c>
      <c r="B473" s="15" t="s">
        <v>28</v>
      </c>
      <c r="C473" s="15" t="s">
        <v>339</v>
      </c>
      <c r="D473" s="15" t="s">
        <v>170</v>
      </c>
      <c r="E473" s="29"/>
      <c r="F473" s="29"/>
    </row>
    <row r="474" spans="1:6" s="8" customFormat="1" ht="49.5" hidden="1" outlineLevel="4">
      <c r="A474" s="21" t="s">
        <v>375</v>
      </c>
      <c r="B474" s="15" t="s">
        <v>28</v>
      </c>
      <c r="C474" s="15" t="s">
        <v>339</v>
      </c>
      <c r="D474" s="15" t="s">
        <v>135</v>
      </c>
      <c r="E474" s="29"/>
      <c r="F474" s="29"/>
    </row>
    <row r="475" spans="1:6" s="8" customFormat="1" ht="49.5" hidden="1" outlineLevel="4">
      <c r="A475" s="12" t="s">
        <v>377</v>
      </c>
      <c r="B475" s="15" t="s">
        <v>28</v>
      </c>
      <c r="C475" s="15" t="s">
        <v>339</v>
      </c>
      <c r="D475" s="15" t="s">
        <v>155</v>
      </c>
      <c r="E475" s="29"/>
      <c r="F475" s="29"/>
    </row>
    <row r="476" spans="1:6" s="8" customFormat="1" ht="99" outlineLevel="4">
      <c r="A476" s="38" t="s">
        <v>413</v>
      </c>
      <c r="B476" s="15" t="s">
        <v>28</v>
      </c>
      <c r="C476" s="15" t="s">
        <v>339</v>
      </c>
      <c r="D476" s="15" t="s">
        <v>412</v>
      </c>
      <c r="E476" s="29">
        <v>22850</v>
      </c>
      <c r="F476" s="29"/>
    </row>
    <row r="477" spans="1:6" s="8" customFormat="1" ht="99" hidden="1" outlineLevel="4">
      <c r="A477" s="21" t="s">
        <v>383</v>
      </c>
      <c r="B477" s="15" t="s">
        <v>28</v>
      </c>
      <c r="C477" s="15" t="s">
        <v>339</v>
      </c>
      <c r="D477" s="15" t="s">
        <v>143</v>
      </c>
      <c r="E477" s="29"/>
      <c r="F477" s="29"/>
    </row>
    <row r="478" spans="1:6" s="8" customFormat="1" ht="33" outlineLevel="4">
      <c r="A478" s="21" t="s">
        <v>145</v>
      </c>
      <c r="B478" s="15" t="s">
        <v>28</v>
      </c>
      <c r="C478" s="15" t="s">
        <v>339</v>
      </c>
      <c r="D478" s="15" t="s">
        <v>144</v>
      </c>
      <c r="E478" s="29">
        <v>33222.5</v>
      </c>
      <c r="F478" s="29"/>
    </row>
    <row r="479" spans="1:6" s="8" customFormat="1" ht="115.5" hidden="1" outlineLevel="4">
      <c r="A479" s="21" t="s">
        <v>210</v>
      </c>
      <c r="B479" s="15" t="s">
        <v>28</v>
      </c>
      <c r="C479" s="15" t="s">
        <v>339</v>
      </c>
      <c r="D479" s="15" t="s">
        <v>151</v>
      </c>
      <c r="E479" s="29"/>
      <c r="F479" s="29"/>
    </row>
    <row r="480" spans="1:6" s="8" customFormat="1" ht="33" outlineLevel="4">
      <c r="A480" s="21" t="s">
        <v>165</v>
      </c>
      <c r="B480" s="15" t="s">
        <v>28</v>
      </c>
      <c r="C480" s="15" t="s">
        <v>339</v>
      </c>
      <c r="D480" s="15" t="s">
        <v>164</v>
      </c>
      <c r="E480" s="29">
        <v>360</v>
      </c>
      <c r="F480" s="29"/>
    </row>
    <row r="481" spans="1:6" s="8" customFormat="1" ht="33" hidden="1" outlineLevel="4">
      <c r="A481" s="21" t="s">
        <v>141</v>
      </c>
      <c r="B481" s="24" t="s">
        <v>28</v>
      </c>
      <c r="C481" s="15" t="s">
        <v>339</v>
      </c>
      <c r="D481" s="24" t="s">
        <v>140</v>
      </c>
      <c r="E481" s="29"/>
      <c r="F481" s="29"/>
    </row>
    <row r="482" spans="1:6" s="1" customFormat="1" ht="132" outlineLevel="3" collapsed="1">
      <c r="A482" s="57" t="s">
        <v>429</v>
      </c>
      <c r="B482" s="34" t="s">
        <v>28</v>
      </c>
      <c r="C482" s="47">
        <v>7202300</v>
      </c>
      <c r="D482" s="34" t="s">
        <v>74</v>
      </c>
      <c r="E482" s="33">
        <f>E483</f>
        <v>42527.46</v>
      </c>
      <c r="F482" s="33">
        <f>F483</f>
        <v>0</v>
      </c>
    </row>
    <row r="483" spans="1:6" s="1" customFormat="1" ht="99" outlineLevel="3">
      <c r="A483" s="38" t="s">
        <v>189</v>
      </c>
      <c r="B483" s="34" t="s">
        <v>28</v>
      </c>
      <c r="C483" s="47">
        <v>7202300</v>
      </c>
      <c r="D483" s="34" t="s">
        <v>143</v>
      </c>
      <c r="E483" s="33">
        <v>42527.46</v>
      </c>
      <c r="F483" s="2"/>
    </row>
    <row r="484" spans="1:6" s="1" customFormat="1" ht="49.5" outlineLevel="3">
      <c r="A484" s="57" t="s">
        <v>349</v>
      </c>
      <c r="B484" s="15" t="s">
        <v>28</v>
      </c>
      <c r="C484" s="47">
        <v>7509999</v>
      </c>
      <c r="D484" s="34" t="s">
        <v>74</v>
      </c>
      <c r="E484" s="33">
        <f>E485</f>
        <v>840</v>
      </c>
      <c r="F484" s="33">
        <f>F485</f>
        <v>0</v>
      </c>
    </row>
    <row r="485" spans="1:6" s="1" customFormat="1" ht="33" outlineLevel="3">
      <c r="A485" s="21" t="s">
        <v>145</v>
      </c>
      <c r="B485" s="24" t="s">
        <v>28</v>
      </c>
      <c r="C485" s="47">
        <v>7509999</v>
      </c>
      <c r="D485" s="34" t="s">
        <v>144</v>
      </c>
      <c r="E485" s="33">
        <v>840</v>
      </c>
      <c r="F485" s="2"/>
    </row>
    <row r="486" spans="1:6" s="8" customFormat="1" ht="33" outlineLevel="4">
      <c r="A486" s="21" t="s">
        <v>29</v>
      </c>
      <c r="B486" s="15" t="s">
        <v>30</v>
      </c>
      <c r="C486" s="15" t="s">
        <v>73</v>
      </c>
      <c r="D486" s="15" t="s">
        <v>74</v>
      </c>
      <c r="E486" s="29">
        <f>E487+E491+E500+E502+E508</f>
        <v>22089</v>
      </c>
      <c r="F486" s="29">
        <f>F487+F491+F500+F502+F508</f>
        <v>5195</v>
      </c>
    </row>
    <row r="487" spans="1:6" s="8" customFormat="1" ht="82.5" outlineLevel="4">
      <c r="A487" s="57" t="s">
        <v>348</v>
      </c>
      <c r="B487" s="15" t="s">
        <v>30</v>
      </c>
      <c r="C487" s="15" t="s">
        <v>347</v>
      </c>
      <c r="D487" s="15" t="s">
        <v>74</v>
      </c>
      <c r="E487" s="29">
        <f>E488+E489+E490</f>
        <v>5195</v>
      </c>
      <c r="F487" s="29">
        <f>F488+F489+F490</f>
        <v>5195</v>
      </c>
    </row>
    <row r="488" spans="1:6" s="8" customFormat="1" ht="49.5" hidden="1" outlineLevel="2">
      <c r="A488" s="21" t="s">
        <v>375</v>
      </c>
      <c r="B488" s="15" t="s">
        <v>30</v>
      </c>
      <c r="C488" s="15" t="s">
        <v>347</v>
      </c>
      <c r="D488" s="15" t="s">
        <v>135</v>
      </c>
      <c r="E488" s="29"/>
      <c r="F488" s="29"/>
    </row>
    <row r="489" spans="1:6" s="8" customFormat="1" ht="33" outlineLevel="2">
      <c r="A489" s="21" t="s">
        <v>145</v>
      </c>
      <c r="B489" s="15" t="s">
        <v>30</v>
      </c>
      <c r="C489" s="15" t="s">
        <v>347</v>
      </c>
      <c r="D489" s="15" t="s">
        <v>144</v>
      </c>
      <c r="E489" s="29">
        <v>4893</v>
      </c>
      <c r="F489" s="29">
        <v>4893</v>
      </c>
    </row>
    <row r="490" spans="1:6" s="8" customFormat="1" ht="33" outlineLevel="2">
      <c r="A490" s="21" t="s">
        <v>165</v>
      </c>
      <c r="B490" s="15" t="s">
        <v>30</v>
      </c>
      <c r="C490" s="15" t="s">
        <v>347</v>
      </c>
      <c r="D490" s="15" t="s">
        <v>164</v>
      </c>
      <c r="E490" s="29">
        <v>302</v>
      </c>
      <c r="F490" s="29">
        <v>302</v>
      </c>
    </row>
    <row r="491" spans="1:6" s="8" customFormat="1" ht="82.5" outlineLevel="2">
      <c r="A491" s="62" t="s">
        <v>350</v>
      </c>
      <c r="B491" s="15" t="s">
        <v>30</v>
      </c>
      <c r="C491" s="15" t="s">
        <v>351</v>
      </c>
      <c r="D491" s="15" t="s">
        <v>74</v>
      </c>
      <c r="E491" s="29">
        <f>SUM(E492:E499)</f>
        <v>4164</v>
      </c>
      <c r="F491" s="29">
        <f>SUM(F492:F499)</f>
        <v>0</v>
      </c>
    </row>
    <row r="492" spans="1:6" s="8" customFormat="1" ht="49.5" outlineLevel="2">
      <c r="A492" s="21" t="s">
        <v>375</v>
      </c>
      <c r="B492" s="15" t="s">
        <v>30</v>
      </c>
      <c r="C492" s="15" t="s">
        <v>351</v>
      </c>
      <c r="D492" s="15" t="s">
        <v>135</v>
      </c>
      <c r="E492" s="29">
        <v>2775</v>
      </c>
      <c r="F492" s="29"/>
    </row>
    <row r="493" spans="1:6" s="8" customFormat="1" ht="49.5" hidden="1" outlineLevel="2">
      <c r="A493" s="51" t="s">
        <v>205</v>
      </c>
      <c r="B493" s="34" t="s">
        <v>30</v>
      </c>
      <c r="C493" s="15" t="s">
        <v>351</v>
      </c>
      <c r="D493" s="34" t="s">
        <v>206</v>
      </c>
      <c r="E493" s="29"/>
      <c r="F493" s="29"/>
    </row>
    <row r="494" spans="1:6" s="8" customFormat="1" ht="16.5" outlineLevel="2">
      <c r="A494" s="14" t="s">
        <v>183</v>
      </c>
      <c r="B494" s="15" t="s">
        <v>30</v>
      </c>
      <c r="C494" s="15" t="s">
        <v>351</v>
      </c>
      <c r="D494" s="15" t="s">
        <v>182</v>
      </c>
      <c r="E494" s="29">
        <v>749</v>
      </c>
      <c r="F494" s="29"/>
    </row>
    <row r="495" spans="1:6" s="8" customFormat="1" ht="33" hidden="1" outlineLevel="2">
      <c r="A495" s="21" t="s">
        <v>145</v>
      </c>
      <c r="B495" s="15" t="s">
        <v>30</v>
      </c>
      <c r="C495" s="15" t="s">
        <v>351</v>
      </c>
      <c r="D495" s="15" t="s">
        <v>144</v>
      </c>
      <c r="E495" s="29"/>
      <c r="F495" s="29"/>
    </row>
    <row r="496" spans="1:6" s="8" customFormat="1" ht="33" hidden="1" outlineLevel="2">
      <c r="A496" s="12" t="s">
        <v>165</v>
      </c>
      <c r="B496" s="15" t="s">
        <v>30</v>
      </c>
      <c r="C496" s="15" t="s">
        <v>351</v>
      </c>
      <c r="D496" s="15" t="s">
        <v>164</v>
      </c>
      <c r="E496" s="29"/>
      <c r="F496" s="29"/>
    </row>
    <row r="497" spans="1:6" s="8" customFormat="1" ht="33" hidden="1" outlineLevel="2">
      <c r="A497" s="21" t="s">
        <v>165</v>
      </c>
      <c r="B497" s="15" t="s">
        <v>30</v>
      </c>
      <c r="C497" s="15" t="s">
        <v>351</v>
      </c>
      <c r="D497" s="15" t="s">
        <v>164</v>
      </c>
      <c r="E497" s="29"/>
      <c r="F497" s="29"/>
    </row>
    <row r="498" spans="1:6" s="8" customFormat="1" ht="66" outlineLevel="2">
      <c r="A498" s="12" t="s">
        <v>157</v>
      </c>
      <c r="B498" s="15" t="s">
        <v>30</v>
      </c>
      <c r="C498" s="15" t="s">
        <v>351</v>
      </c>
      <c r="D498" s="15" t="s">
        <v>156</v>
      </c>
      <c r="E498" s="29">
        <v>640</v>
      </c>
      <c r="F498" s="29"/>
    </row>
    <row r="499" spans="1:6" s="8" customFormat="1" ht="66" hidden="1" outlineLevel="2">
      <c r="A499" s="12" t="s">
        <v>386</v>
      </c>
      <c r="B499" s="34" t="s">
        <v>30</v>
      </c>
      <c r="C499" s="15" t="s">
        <v>351</v>
      </c>
      <c r="D499" s="34" t="s">
        <v>173</v>
      </c>
      <c r="E499" s="29"/>
      <c r="F499" s="29"/>
    </row>
    <row r="500" spans="1:6" s="8" customFormat="1" ht="132" outlineLevel="2">
      <c r="A500" s="61" t="s">
        <v>352</v>
      </c>
      <c r="B500" s="34" t="s">
        <v>30</v>
      </c>
      <c r="C500" s="34" t="s">
        <v>353</v>
      </c>
      <c r="D500" s="34" t="s">
        <v>74</v>
      </c>
      <c r="E500" s="29">
        <f>E501</f>
        <v>601</v>
      </c>
      <c r="F500" s="29">
        <f>F501</f>
        <v>0</v>
      </c>
    </row>
    <row r="501" spans="1:6" s="8" customFormat="1" ht="99" outlineLevel="2">
      <c r="A501" s="51" t="s">
        <v>187</v>
      </c>
      <c r="B501" s="34" t="s">
        <v>30</v>
      </c>
      <c r="C501" s="34" t="s">
        <v>353</v>
      </c>
      <c r="D501" s="34" t="s">
        <v>151</v>
      </c>
      <c r="E501" s="29">
        <v>601</v>
      </c>
      <c r="F501" s="29"/>
    </row>
    <row r="502" spans="1:6" s="8" customFormat="1" ht="148.5" outlineLevel="5">
      <c r="A502" s="56" t="s">
        <v>416</v>
      </c>
      <c r="B502" s="15" t="s">
        <v>30</v>
      </c>
      <c r="C502" s="15" t="s">
        <v>276</v>
      </c>
      <c r="D502" s="15" t="s">
        <v>74</v>
      </c>
      <c r="E502" s="32">
        <f>SUM(E503:E507)</f>
        <v>5549</v>
      </c>
      <c r="F502" s="32">
        <f>SUM(F503:F507)</f>
        <v>0</v>
      </c>
    </row>
    <row r="503" spans="1:6" s="1" customFormat="1" ht="16.5" outlineLevel="2">
      <c r="A503" s="55" t="s">
        <v>148</v>
      </c>
      <c r="B503" s="15" t="s">
        <v>30</v>
      </c>
      <c r="C503" s="15" t="s">
        <v>276</v>
      </c>
      <c r="D503" s="15" t="s">
        <v>147</v>
      </c>
      <c r="E503" s="29">
        <v>210</v>
      </c>
      <c r="F503" s="29"/>
    </row>
    <row r="504" spans="1:6" s="8" customFormat="1" ht="49.5" hidden="1" outlineLevel="1">
      <c r="A504" s="21" t="s">
        <v>375</v>
      </c>
      <c r="B504" s="15" t="s">
        <v>30</v>
      </c>
      <c r="C504" s="15" t="s">
        <v>276</v>
      </c>
      <c r="D504" s="15" t="s">
        <v>135</v>
      </c>
      <c r="E504" s="32"/>
      <c r="F504" s="32"/>
    </row>
    <row r="505" spans="1:6" s="8" customFormat="1" ht="33" outlineLevel="1">
      <c r="A505" s="21" t="s">
        <v>145</v>
      </c>
      <c r="B505" s="15" t="s">
        <v>30</v>
      </c>
      <c r="C505" s="15" t="s">
        <v>276</v>
      </c>
      <c r="D505" s="15" t="s">
        <v>144</v>
      </c>
      <c r="E505" s="32">
        <v>5033.4</v>
      </c>
      <c r="F505" s="32"/>
    </row>
    <row r="506" spans="1:6" s="8" customFormat="1" ht="99" hidden="1" outlineLevel="1">
      <c r="A506" s="21" t="s">
        <v>187</v>
      </c>
      <c r="B506" s="15" t="s">
        <v>30</v>
      </c>
      <c r="C506" s="15" t="s">
        <v>276</v>
      </c>
      <c r="D506" s="15" t="s">
        <v>151</v>
      </c>
      <c r="E506" s="32"/>
      <c r="F506" s="32"/>
    </row>
    <row r="507" spans="1:6" s="8" customFormat="1" ht="33" outlineLevel="1">
      <c r="A507" s="21" t="s">
        <v>165</v>
      </c>
      <c r="B507" s="15" t="s">
        <v>30</v>
      </c>
      <c r="C507" s="15" t="s">
        <v>276</v>
      </c>
      <c r="D507" s="15" t="s">
        <v>164</v>
      </c>
      <c r="E507" s="32">
        <v>305.6</v>
      </c>
      <c r="F507" s="32"/>
    </row>
    <row r="508" spans="1:6" s="8" customFormat="1" ht="49.5" outlineLevel="1">
      <c r="A508" s="60" t="s">
        <v>307</v>
      </c>
      <c r="B508" s="15" t="s">
        <v>30</v>
      </c>
      <c r="C508" s="15" t="s">
        <v>339</v>
      </c>
      <c r="D508" s="15" t="s">
        <v>74</v>
      </c>
      <c r="E508" s="29">
        <f>SUM(E509:E516)</f>
        <v>6580</v>
      </c>
      <c r="F508" s="29">
        <f>SUM(F509:F516)</f>
        <v>0</v>
      </c>
    </row>
    <row r="509" spans="1:6" s="8" customFormat="1" ht="33" hidden="1" outlineLevel="1">
      <c r="A509" s="14" t="s">
        <v>136</v>
      </c>
      <c r="B509" s="15" t="s">
        <v>30</v>
      </c>
      <c r="C509" s="15" t="s">
        <v>339</v>
      </c>
      <c r="D509" s="15" t="s">
        <v>150</v>
      </c>
      <c r="E509" s="29"/>
      <c r="F509" s="29"/>
    </row>
    <row r="510" spans="1:6" s="8" customFormat="1" ht="49.5" hidden="1" outlineLevel="1">
      <c r="A510" s="21" t="s">
        <v>158</v>
      </c>
      <c r="B510" s="15" t="s">
        <v>30</v>
      </c>
      <c r="C510" s="15" t="s">
        <v>339</v>
      </c>
      <c r="D510" s="15" t="s">
        <v>134</v>
      </c>
      <c r="E510" s="29"/>
      <c r="F510" s="29"/>
    </row>
    <row r="511" spans="1:6" s="8" customFormat="1" ht="66" hidden="1" outlineLevel="1">
      <c r="A511" s="21" t="s">
        <v>169</v>
      </c>
      <c r="B511" s="15" t="s">
        <v>30</v>
      </c>
      <c r="C511" s="15" t="s">
        <v>339</v>
      </c>
      <c r="D511" s="15" t="s">
        <v>170</v>
      </c>
      <c r="E511" s="29"/>
      <c r="F511" s="29"/>
    </row>
    <row r="512" spans="1:6" s="8" customFormat="1" ht="49.5" hidden="1" outlineLevel="1">
      <c r="A512" s="21" t="s">
        <v>375</v>
      </c>
      <c r="B512" s="15" t="s">
        <v>30</v>
      </c>
      <c r="C512" s="15" t="s">
        <v>339</v>
      </c>
      <c r="D512" s="15" t="s">
        <v>135</v>
      </c>
      <c r="E512" s="29"/>
      <c r="F512" s="29"/>
    </row>
    <row r="513" spans="1:6" s="8" customFormat="1" ht="115.5" hidden="1" outlineLevel="1">
      <c r="A513" s="21" t="s">
        <v>382</v>
      </c>
      <c r="B513" s="15" t="s">
        <v>30</v>
      </c>
      <c r="C513" s="15" t="s">
        <v>339</v>
      </c>
      <c r="D513" s="15" t="s">
        <v>143</v>
      </c>
      <c r="E513" s="29"/>
      <c r="F513" s="29"/>
    </row>
    <row r="514" spans="1:6" s="8" customFormat="1" ht="33" outlineLevel="5">
      <c r="A514" s="21" t="s">
        <v>145</v>
      </c>
      <c r="B514" s="15" t="s">
        <v>30</v>
      </c>
      <c r="C514" s="15" t="s">
        <v>339</v>
      </c>
      <c r="D514" s="15" t="s">
        <v>144</v>
      </c>
      <c r="E514" s="29">
        <v>5296</v>
      </c>
      <c r="F514" s="29"/>
    </row>
    <row r="515" spans="1:6" s="8" customFormat="1" ht="99" hidden="1" outlineLevel="5">
      <c r="A515" s="21" t="s">
        <v>187</v>
      </c>
      <c r="B515" s="15" t="s">
        <v>30</v>
      </c>
      <c r="C515" s="15" t="s">
        <v>339</v>
      </c>
      <c r="D515" s="15" t="s">
        <v>151</v>
      </c>
      <c r="E515" s="29"/>
      <c r="F515" s="29"/>
    </row>
    <row r="516" spans="1:6" s="8" customFormat="1" ht="33" outlineLevel="1" collapsed="1">
      <c r="A516" s="21" t="s">
        <v>165</v>
      </c>
      <c r="B516" s="15" t="s">
        <v>30</v>
      </c>
      <c r="C516" s="15" t="s">
        <v>339</v>
      </c>
      <c r="D516" s="15" t="s">
        <v>164</v>
      </c>
      <c r="E516" s="29">
        <v>1284</v>
      </c>
      <c r="F516" s="29"/>
    </row>
    <row r="517" spans="1:6" s="8" customFormat="1" ht="16.5" outlineLevel="1">
      <c r="A517" s="21" t="s">
        <v>33</v>
      </c>
      <c r="B517" s="15" t="s">
        <v>34</v>
      </c>
      <c r="C517" s="15" t="s">
        <v>73</v>
      </c>
      <c r="D517" s="15" t="s">
        <v>74</v>
      </c>
      <c r="E517" s="29">
        <f>E543+E519+E522+E529+E531+E541</f>
        <v>33343.78</v>
      </c>
      <c r="F517" s="29">
        <f>F543+F519+F522+F529+F531+F541</f>
        <v>0</v>
      </c>
    </row>
    <row r="518" spans="1:6" s="8" customFormat="1" ht="33" hidden="1" outlineLevel="1">
      <c r="A518" s="12" t="s">
        <v>141</v>
      </c>
      <c r="B518" s="15" t="s">
        <v>34</v>
      </c>
      <c r="C518" s="15" t="s">
        <v>239</v>
      </c>
      <c r="D518" s="15" t="s">
        <v>140</v>
      </c>
      <c r="E518" s="29"/>
      <c r="F518" s="29"/>
    </row>
    <row r="519" spans="1:6" s="8" customFormat="1" ht="66" outlineLevel="3">
      <c r="A519" s="58" t="s">
        <v>306</v>
      </c>
      <c r="B519" s="24" t="s">
        <v>34</v>
      </c>
      <c r="C519" s="48">
        <v>1409999</v>
      </c>
      <c r="D519" s="24" t="s">
        <v>74</v>
      </c>
      <c r="E519" s="29">
        <f>E520+E521</f>
        <v>20.3</v>
      </c>
      <c r="F519" s="29"/>
    </row>
    <row r="520" spans="1:6" s="8" customFormat="1" ht="49.5" hidden="1" outlineLevel="3">
      <c r="A520" s="38" t="s">
        <v>375</v>
      </c>
      <c r="B520" s="24" t="s">
        <v>34</v>
      </c>
      <c r="C520" s="48">
        <v>1409999</v>
      </c>
      <c r="D520" s="24" t="s">
        <v>135</v>
      </c>
      <c r="E520" s="29"/>
      <c r="F520" s="29"/>
    </row>
    <row r="521" spans="1:6" s="8" customFormat="1" ht="33" outlineLevel="3">
      <c r="A521" s="38" t="s">
        <v>165</v>
      </c>
      <c r="B521" s="24" t="s">
        <v>34</v>
      </c>
      <c r="C521" s="48">
        <v>1409999</v>
      </c>
      <c r="D521" s="24" t="s">
        <v>164</v>
      </c>
      <c r="E521" s="29">
        <v>20.3</v>
      </c>
      <c r="F521" s="29"/>
    </row>
    <row r="522" spans="1:6" s="8" customFormat="1" ht="148.5" outlineLevel="3">
      <c r="A522" s="61" t="s">
        <v>354</v>
      </c>
      <c r="B522" s="34" t="s">
        <v>34</v>
      </c>
      <c r="C522" s="47">
        <v>3005000</v>
      </c>
      <c r="D522" s="34" t="s">
        <v>74</v>
      </c>
      <c r="E522" s="29">
        <f>SUM(E523:E528)</f>
        <v>19564.38</v>
      </c>
      <c r="F522" s="29">
        <f>SUM(F523:F528)</f>
        <v>0</v>
      </c>
    </row>
    <row r="523" spans="1:6" s="8" customFormat="1" ht="66" outlineLevel="3">
      <c r="A523" s="12" t="s">
        <v>374</v>
      </c>
      <c r="B523" s="34" t="s">
        <v>34</v>
      </c>
      <c r="C523" s="47">
        <v>3005000</v>
      </c>
      <c r="D523" s="34" t="s">
        <v>149</v>
      </c>
      <c r="E523" s="29">
        <v>18386.32</v>
      </c>
      <c r="F523" s="29"/>
    </row>
    <row r="524" spans="1:6" s="8" customFormat="1" ht="33" outlineLevel="3">
      <c r="A524" s="37" t="s">
        <v>136</v>
      </c>
      <c r="B524" s="34" t="s">
        <v>34</v>
      </c>
      <c r="C524" s="47">
        <v>3005000</v>
      </c>
      <c r="D524" s="34" t="s">
        <v>150</v>
      </c>
      <c r="E524" s="29">
        <v>5.2</v>
      </c>
      <c r="F524" s="29"/>
    </row>
    <row r="525" spans="1:6" s="8" customFormat="1" ht="49.5" outlineLevel="3">
      <c r="A525" s="38" t="s">
        <v>158</v>
      </c>
      <c r="B525" s="34" t="s">
        <v>34</v>
      </c>
      <c r="C525" s="47">
        <v>3005000</v>
      </c>
      <c r="D525" s="34" t="s">
        <v>134</v>
      </c>
      <c r="E525" s="29">
        <v>631.07</v>
      </c>
      <c r="F525" s="29"/>
    </row>
    <row r="526" spans="1:6" s="8" customFormat="1" ht="49.5" outlineLevel="3">
      <c r="A526" s="51" t="s">
        <v>375</v>
      </c>
      <c r="B526" s="34" t="s">
        <v>34</v>
      </c>
      <c r="C526" s="47">
        <v>3005000</v>
      </c>
      <c r="D526" s="34" t="s">
        <v>135</v>
      </c>
      <c r="E526" s="29">
        <v>522.39</v>
      </c>
      <c r="F526" s="29"/>
    </row>
    <row r="527" spans="1:6" s="8" customFormat="1" ht="33" outlineLevel="3">
      <c r="A527" s="51" t="s">
        <v>21</v>
      </c>
      <c r="B527" s="34" t="s">
        <v>34</v>
      </c>
      <c r="C527" s="47">
        <v>3005000</v>
      </c>
      <c r="D527" s="34" t="s">
        <v>142</v>
      </c>
      <c r="E527" s="29">
        <v>19.4</v>
      </c>
      <c r="F527" s="29"/>
    </row>
    <row r="528" spans="1:6" s="8" customFormat="1" ht="49.5" hidden="1" outlineLevel="3">
      <c r="A528" s="51" t="s">
        <v>158</v>
      </c>
      <c r="B528" s="34" t="s">
        <v>34</v>
      </c>
      <c r="C528" s="47">
        <v>3005000</v>
      </c>
      <c r="D528" s="34" t="s">
        <v>140</v>
      </c>
      <c r="E528" s="29"/>
      <c r="F528" s="29"/>
    </row>
    <row r="529" spans="1:6" s="8" customFormat="1" ht="115.5" outlineLevel="3">
      <c r="A529" s="57" t="s">
        <v>346</v>
      </c>
      <c r="B529" s="34" t="s">
        <v>34</v>
      </c>
      <c r="C529" s="17">
        <v>6101100</v>
      </c>
      <c r="D529" s="15" t="s">
        <v>74</v>
      </c>
      <c r="E529" s="72">
        <f>E530</f>
        <v>1560</v>
      </c>
      <c r="F529" s="72">
        <f>F530</f>
        <v>0</v>
      </c>
    </row>
    <row r="530" spans="1:6" s="8" customFormat="1" ht="49.5" outlineLevel="3">
      <c r="A530" s="12" t="s">
        <v>377</v>
      </c>
      <c r="B530" s="15" t="s">
        <v>34</v>
      </c>
      <c r="C530" s="17">
        <v>6101100</v>
      </c>
      <c r="D530" s="15" t="s">
        <v>155</v>
      </c>
      <c r="E530" s="72">
        <v>1560</v>
      </c>
      <c r="F530" s="73"/>
    </row>
    <row r="531" spans="1:6" s="8" customFormat="1" ht="49.5" outlineLevel="4">
      <c r="A531" s="60" t="s">
        <v>307</v>
      </c>
      <c r="B531" s="15" t="s">
        <v>34</v>
      </c>
      <c r="C531" s="15" t="s">
        <v>339</v>
      </c>
      <c r="D531" s="15" t="s">
        <v>74</v>
      </c>
      <c r="E531" s="29">
        <f>SUM(E532:E540)</f>
        <v>630</v>
      </c>
      <c r="F531" s="29">
        <f>SUM(F532:F540)</f>
        <v>0</v>
      </c>
    </row>
    <row r="532" spans="1:6" s="8" customFormat="1" ht="33" hidden="1" outlineLevel="4">
      <c r="A532" s="14" t="s">
        <v>136</v>
      </c>
      <c r="B532" s="15" t="s">
        <v>34</v>
      </c>
      <c r="C532" s="15" t="s">
        <v>339</v>
      </c>
      <c r="D532" s="15" t="s">
        <v>150</v>
      </c>
      <c r="E532" s="29"/>
      <c r="F532" s="29"/>
    </row>
    <row r="533" spans="1:6" s="8" customFormat="1" ht="49.5" hidden="1" outlineLevel="4">
      <c r="A533" s="21" t="s">
        <v>158</v>
      </c>
      <c r="B533" s="15" t="s">
        <v>34</v>
      </c>
      <c r="C533" s="15" t="s">
        <v>339</v>
      </c>
      <c r="D533" s="15" t="s">
        <v>134</v>
      </c>
      <c r="E533" s="29"/>
      <c r="F533" s="29"/>
    </row>
    <row r="534" spans="1:6" s="8" customFormat="1" ht="66" hidden="1" outlineLevel="4">
      <c r="A534" s="21" t="s">
        <v>169</v>
      </c>
      <c r="B534" s="15" t="s">
        <v>34</v>
      </c>
      <c r="C534" s="15" t="s">
        <v>339</v>
      </c>
      <c r="D534" s="15" t="s">
        <v>170</v>
      </c>
      <c r="E534" s="29"/>
      <c r="F534" s="29"/>
    </row>
    <row r="535" spans="1:6" s="8" customFormat="1" ht="49.5" outlineLevel="4">
      <c r="A535" s="21" t="s">
        <v>375</v>
      </c>
      <c r="B535" s="15" t="s">
        <v>34</v>
      </c>
      <c r="C535" s="15" t="s">
        <v>339</v>
      </c>
      <c r="D535" s="15" t="s">
        <v>135</v>
      </c>
      <c r="E535" s="29">
        <v>630</v>
      </c>
      <c r="F535" s="29"/>
    </row>
    <row r="536" spans="1:6" s="8" customFormat="1" ht="49.5" hidden="1" outlineLevel="4">
      <c r="A536" s="12" t="s">
        <v>377</v>
      </c>
      <c r="B536" s="15" t="s">
        <v>34</v>
      </c>
      <c r="C536" s="15" t="s">
        <v>339</v>
      </c>
      <c r="D536" s="15" t="s">
        <v>155</v>
      </c>
      <c r="E536" s="29"/>
      <c r="F536" s="29"/>
    </row>
    <row r="537" spans="1:6" s="8" customFormat="1" ht="115.5" hidden="1" outlineLevel="4">
      <c r="A537" s="21" t="s">
        <v>382</v>
      </c>
      <c r="B537" s="15" t="s">
        <v>34</v>
      </c>
      <c r="C537" s="15" t="s">
        <v>339</v>
      </c>
      <c r="D537" s="15" t="s">
        <v>143</v>
      </c>
      <c r="E537" s="29"/>
      <c r="F537" s="29"/>
    </row>
    <row r="538" spans="1:6" s="8" customFormat="1" ht="33" hidden="1" outlineLevel="4">
      <c r="A538" s="21" t="s">
        <v>145</v>
      </c>
      <c r="B538" s="15" t="s">
        <v>34</v>
      </c>
      <c r="C538" s="15" t="s">
        <v>339</v>
      </c>
      <c r="D538" s="15" t="s">
        <v>144</v>
      </c>
      <c r="E538" s="29"/>
      <c r="F538" s="29"/>
    </row>
    <row r="539" spans="1:6" s="8" customFormat="1" ht="99" hidden="1" outlineLevel="4">
      <c r="A539" s="21" t="s">
        <v>187</v>
      </c>
      <c r="B539" s="15" t="s">
        <v>34</v>
      </c>
      <c r="C539" s="15" t="s">
        <v>339</v>
      </c>
      <c r="D539" s="15" t="s">
        <v>151</v>
      </c>
      <c r="E539" s="29"/>
      <c r="F539" s="29"/>
    </row>
    <row r="540" spans="1:6" s="8" customFormat="1" ht="33" hidden="1" outlineLevel="4">
      <c r="A540" s="21" t="s">
        <v>165</v>
      </c>
      <c r="B540" s="15" t="s">
        <v>34</v>
      </c>
      <c r="C540" s="15" t="s">
        <v>339</v>
      </c>
      <c r="D540" s="15" t="s">
        <v>164</v>
      </c>
      <c r="E540" s="29"/>
      <c r="F540" s="29"/>
    </row>
    <row r="541" spans="1:6" s="8" customFormat="1" ht="66" hidden="1" outlineLevel="4">
      <c r="A541" s="21" t="s">
        <v>247</v>
      </c>
      <c r="B541" s="15" t="s">
        <v>34</v>
      </c>
      <c r="C541" s="15" t="s">
        <v>248</v>
      </c>
      <c r="D541" s="15" t="s">
        <v>74</v>
      </c>
      <c r="E541" s="29">
        <f>E542</f>
        <v>0</v>
      </c>
      <c r="F541" s="29">
        <f>F542</f>
        <v>0</v>
      </c>
    </row>
    <row r="542" spans="1:6" s="8" customFormat="1" ht="49.5" hidden="1" outlineLevel="4">
      <c r="A542" s="21" t="s">
        <v>158</v>
      </c>
      <c r="B542" s="15" t="s">
        <v>34</v>
      </c>
      <c r="C542" s="15" t="s">
        <v>248</v>
      </c>
      <c r="D542" s="15" t="s">
        <v>134</v>
      </c>
      <c r="E542" s="29"/>
      <c r="F542" s="29"/>
    </row>
    <row r="543" spans="1:6" s="8" customFormat="1" ht="82.5" outlineLevel="1" collapsed="1">
      <c r="A543" s="21" t="s">
        <v>238</v>
      </c>
      <c r="B543" s="15" t="s">
        <v>34</v>
      </c>
      <c r="C543" s="15" t="s">
        <v>239</v>
      </c>
      <c r="D543" s="15" t="s">
        <v>74</v>
      </c>
      <c r="E543" s="29">
        <f>E544+E547+E518+E550</f>
        <v>11569.1</v>
      </c>
      <c r="F543" s="29">
        <f>F544+F547+F518+F550</f>
        <v>0</v>
      </c>
    </row>
    <row r="544" spans="1:6" s="8" customFormat="1" ht="49.5" outlineLevel="1">
      <c r="A544" s="21" t="s">
        <v>172</v>
      </c>
      <c r="B544" s="15" t="s">
        <v>34</v>
      </c>
      <c r="C544" s="15" t="s">
        <v>239</v>
      </c>
      <c r="D544" s="15" t="s">
        <v>171</v>
      </c>
      <c r="E544" s="29">
        <f>SUM(E545:E546)</f>
        <v>11205.12</v>
      </c>
      <c r="F544" s="29">
        <f>SUM(F545:F546)</f>
        <v>0</v>
      </c>
    </row>
    <row r="545" spans="1:6" s="8" customFormat="1" ht="66" outlineLevel="1">
      <c r="A545" s="21" t="s">
        <v>373</v>
      </c>
      <c r="B545" s="15" t="s">
        <v>34</v>
      </c>
      <c r="C545" s="15" t="s">
        <v>239</v>
      </c>
      <c r="D545" s="15" t="s">
        <v>132</v>
      </c>
      <c r="E545" s="29">
        <v>11202.6</v>
      </c>
      <c r="F545" s="29"/>
    </row>
    <row r="546" spans="1:6" s="8" customFormat="1" ht="66" outlineLevel="1">
      <c r="A546" s="12" t="s">
        <v>385</v>
      </c>
      <c r="B546" s="15" t="s">
        <v>34</v>
      </c>
      <c r="C546" s="15" t="s">
        <v>239</v>
      </c>
      <c r="D546" s="15" t="s">
        <v>133</v>
      </c>
      <c r="E546" s="29">
        <v>2.52</v>
      </c>
      <c r="F546" s="29"/>
    </row>
    <row r="547" spans="1:6" s="8" customFormat="1" ht="49.5" outlineLevel="1">
      <c r="A547" s="21" t="s">
        <v>190</v>
      </c>
      <c r="B547" s="15" t="s">
        <v>34</v>
      </c>
      <c r="C547" s="15" t="s">
        <v>239</v>
      </c>
      <c r="D547" s="15" t="s">
        <v>168</v>
      </c>
      <c r="E547" s="29">
        <f>SUM(E548:E549)</f>
        <v>358.93</v>
      </c>
      <c r="F547" s="29">
        <f>SUM(F548:F549)</f>
        <v>0</v>
      </c>
    </row>
    <row r="548" spans="1:6" s="8" customFormat="1" ht="49.5" outlineLevel="1">
      <c r="A548" s="21" t="s">
        <v>158</v>
      </c>
      <c r="B548" s="15" t="s">
        <v>34</v>
      </c>
      <c r="C548" s="15" t="s">
        <v>239</v>
      </c>
      <c r="D548" s="15" t="s">
        <v>134</v>
      </c>
      <c r="E548" s="29">
        <v>239.4</v>
      </c>
      <c r="F548" s="29"/>
    </row>
    <row r="549" spans="1:6" s="8" customFormat="1" ht="49.5" outlineLevel="1">
      <c r="A549" s="21" t="s">
        <v>375</v>
      </c>
      <c r="B549" s="15" t="s">
        <v>34</v>
      </c>
      <c r="C549" s="15" t="s">
        <v>239</v>
      </c>
      <c r="D549" s="15" t="s">
        <v>135</v>
      </c>
      <c r="E549" s="29">
        <v>119.53</v>
      </c>
      <c r="F549" s="29"/>
    </row>
    <row r="550" spans="1:6" s="8" customFormat="1" ht="33" outlineLevel="1">
      <c r="A550" s="21" t="s">
        <v>21</v>
      </c>
      <c r="B550" s="15" t="s">
        <v>34</v>
      </c>
      <c r="C550" s="15" t="s">
        <v>239</v>
      </c>
      <c r="D550" s="15" t="s">
        <v>142</v>
      </c>
      <c r="E550" s="29">
        <v>5.05</v>
      </c>
      <c r="F550" s="29"/>
    </row>
    <row r="551" spans="1:6" s="11" customFormat="1" ht="16.5" outlineLevel="3" collapsed="1">
      <c r="A551" s="49" t="s">
        <v>113</v>
      </c>
      <c r="B551" s="22" t="s">
        <v>35</v>
      </c>
      <c r="C551" s="22" t="s">
        <v>73</v>
      </c>
      <c r="D551" s="63" t="s">
        <v>74</v>
      </c>
      <c r="E551" s="30">
        <f>E552+E587</f>
        <v>239256.42000000004</v>
      </c>
      <c r="F551" s="30">
        <f>F552+F587</f>
        <v>0</v>
      </c>
    </row>
    <row r="552" spans="1:6" s="8" customFormat="1" ht="16.5" outlineLevel="3">
      <c r="A552" s="21" t="s">
        <v>36</v>
      </c>
      <c r="B552" s="15" t="s">
        <v>37</v>
      </c>
      <c r="C552" s="15" t="s">
        <v>73</v>
      </c>
      <c r="D552" s="23" t="s">
        <v>74</v>
      </c>
      <c r="E552" s="29">
        <f>E553+E558+E561+E564+E567+E581+E570+E573+E575+E577+E579</f>
        <v>224869.38000000003</v>
      </c>
      <c r="F552" s="29">
        <f>F553+F558+F561+F564+F567+F581+F570+F573+F575+F577+F579</f>
        <v>0</v>
      </c>
    </row>
    <row r="553" spans="1:6" s="8" customFormat="1" ht="82.5" hidden="1" outlineLevel="3">
      <c r="A553" s="21" t="s">
        <v>124</v>
      </c>
      <c r="B553" s="15" t="s">
        <v>37</v>
      </c>
      <c r="C553" s="15" t="s">
        <v>125</v>
      </c>
      <c r="D553" s="23" t="s">
        <v>74</v>
      </c>
      <c r="E553" s="29">
        <f>E554</f>
        <v>0</v>
      </c>
      <c r="F553" s="29">
        <f>F554</f>
        <v>0</v>
      </c>
    </row>
    <row r="554" spans="1:6" s="8" customFormat="1" ht="33" hidden="1" outlineLevel="5">
      <c r="A554" s="12" t="s">
        <v>145</v>
      </c>
      <c r="B554" s="15" t="s">
        <v>37</v>
      </c>
      <c r="C554" s="15" t="s">
        <v>125</v>
      </c>
      <c r="D554" s="23" t="s">
        <v>144</v>
      </c>
      <c r="E554" s="31"/>
      <c r="F554" s="31"/>
    </row>
    <row r="555" spans="1:6" s="1" customFormat="1" ht="82.5" hidden="1" outlineLevel="3">
      <c r="A555" s="53" t="s">
        <v>268</v>
      </c>
      <c r="B555" s="15" t="s">
        <v>37</v>
      </c>
      <c r="C555" s="15" t="s">
        <v>267</v>
      </c>
      <c r="D555" s="15" t="s">
        <v>74</v>
      </c>
      <c r="E555" s="29">
        <f>SUM(E556:E557)</f>
        <v>0</v>
      </c>
      <c r="F555" s="29">
        <f>SUM(F556:F557)</f>
        <v>0</v>
      </c>
    </row>
    <row r="556" spans="1:6" s="1" customFormat="1" ht="33" hidden="1" outlineLevel="3">
      <c r="A556" s="21" t="s">
        <v>145</v>
      </c>
      <c r="B556" s="15" t="s">
        <v>37</v>
      </c>
      <c r="C556" s="15" t="s">
        <v>267</v>
      </c>
      <c r="D556" s="15" t="s">
        <v>144</v>
      </c>
      <c r="E556" s="29"/>
      <c r="F556" s="29"/>
    </row>
    <row r="557" spans="1:6" s="1" customFormat="1" ht="33" hidden="1" outlineLevel="3">
      <c r="A557" s="21" t="s">
        <v>165</v>
      </c>
      <c r="B557" s="24" t="s">
        <v>37</v>
      </c>
      <c r="C557" s="15" t="s">
        <v>267</v>
      </c>
      <c r="D557" s="24" t="s">
        <v>164</v>
      </c>
      <c r="E557" s="29"/>
      <c r="F557" s="29"/>
    </row>
    <row r="558" spans="1:6" s="1" customFormat="1" ht="66" outlineLevel="3">
      <c r="A558" s="53" t="s">
        <v>306</v>
      </c>
      <c r="B558" s="15" t="s">
        <v>37</v>
      </c>
      <c r="C558" s="18">
        <v>1409999</v>
      </c>
      <c r="D558" s="15" t="s">
        <v>74</v>
      </c>
      <c r="E558" s="29">
        <f>SUM(E559:E560)</f>
        <v>1484.2</v>
      </c>
      <c r="F558" s="29">
        <f>SUM(F559:F560)</f>
        <v>0</v>
      </c>
    </row>
    <row r="559" spans="1:6" s="1" customFormat="1" ht="33" outlineLevel="3">
      <c r="A559" s="21" t="s">
        <v>145</v>
      </c>
      <c r="B559" s="15" t="s">
        <v>37</v>
      </c>
      <c r="C559" s="18">
        <v>1409999</v>
      </c>
      <c r="D559" s="15" t="s">
        <v>144</v>
      </c>
      <c r="E559" s="29">
        <v>704.1</v>
      </c>
      <c r="F559" s="29"/>
    </row>
    <row r="560" spans="1:6" s="1" customFormat="1" ht="33" outlineLevel="3">
      <c r="A560" s="21" t="s">
        <v>165</v>
      </c>
      <c r="B560" s="24" t="s">
        <v>37</v>
      </c>
      <c r="C560" s="18">
        <v>1409999</v>
      </c>
      <c r="D560" s="24" t="s">
        <v>164</v>
      </c>
      <c r="E560" s="29">
        <v>780.1</v>
      </c>
      <c r="F560" s="29"/>
    </row>
    <row r="561" spans="1:6" s="1" customFormat="1" ht="82.5" outlineLevel="3">
      <c r="A561" s="21" t="s">
        <v>273</v>
      </c>
      <c r="B561" s="15" t="s">
        <v>37</v>
      </c>
      <c r="C561" s="17">
        <v>3409999</v>
      </c>
      <c r="D561" s="15" t="s">
        <v>74</v>
      </c>
      <c r="E561" s="29">
        <f>E562+E563</f>
        <v>4344.950000000001</v>
      </c>
      <c r="F561" s="29">
        <f>F562+F563</f>
        <v>0</v>
      </c>
    </row>
    <row r="562" spans="1:6" s="1" customFormat="1" ht="33" outlineLevel="3">
      <c r="A562" s="21" t="s">
        <v>145</v>
      </c>
      <c r="B562" s="15" t="s">
        <v>37</v>
      </c>
      <c r="C562" s="17">
        <v>3409999</v>
      </c>
      <c r="D562" s="15" t="s">
        <v>144</v>
      </c>
      <c r="E562" s="29">
        <v>2253.65</v>
      </c>
      <c r="F562" s="29"/>
    </row>
    <row r="563" spans="1:6" s="1" customFormat="1" ht="33" outlineLevel="3">
      <c r="A563" s="21" t="s">
        <v>165</v>
      </c>
      <c r="B563" s="15" t="s">
        <v>37</v>
      </c>
      <c r="C563" s="17">
        <v>3409999</v>
      </c>
      <c r="D563" s="15" t="s">
        <v>164</v>
      </c>
      <c r="E563" s="29">
        <v>2091.3</v>
      </c>
      <c r="F563" s="29"/>
    </row>
    <row r="564" spans="1:6" s="1" customFormat="1" ht="132" outlineLevel="3">
      <c r="A564" s="55" t="s">
        <v>415</v>
      </c>
      <c r="B564" s="15" t="s">
        <v>37</v>
      </c>
      <c r="C564" s="15" t="s">
        <v>275</v>
      </c>
      <c r="D564" s="15" t="s">
        <v>74</v>
      </c>
      <c r="E564" s="29">
        <f>E565+E566</f>
        <v>181</v>
      </c>
      <c r="F564" s="29">
        <f>F565+F566</f>
        <v>0</v>
      </c>
    </row>
    <row r="565" spans="1:6" s="1" customFormat="1" ht="33" outlineLevel="3">
      <c r="A565" s="21" t="s">
        <v>145</v>
      </c>
      <c r="B565" s="15" t="s">
        <v>37</v>
      </c>
      <c r="C565" s="15" t="s">
        <v>275</v>
      </c>
      <c r="D565" s="15" t="s">
        <v>144</v>
      </c>
      <c r="E565" s="29">
        <v>121</v>
      </c>
      <c r="F565" s="29"/>
    </row>
    <row r="566" spans="1:6" s="1" customFormat="1" ht="33" outlineLevel="3">
      <c r="A566" s="21" t="s">
        <v>165</v>
      </c>
      <c r="B566" s="15" t="s">
        <v>37</v>
      </c>
      <c r="C566" s="15" t="s">
        <v>275</v>
      </c>
      <c r="D566" s="15" t="s">
        <v>164</v>
      </c>
      <c r="E566" s="29">
        <v>60</v>
      </c>
      <c r="F566" s="29"/>
    </row>
    <row r="567" spans="1:6" s="1" customFormat="1" ht="82.5" hidden="1" outlineLevel="3">
      <c r="A567" s="21" t="s">
        <v>308</v>
      </c>
      <c r="B567" s="15" t="s">
        <v>37</v>
      </c>
      <c r="C567" s="17">
        <v>6909999</v>
      </c>
      <c r="D567" s="15" t="s">
        <v>74</v>
      </c>
      <c r="E567" s="29">
        <f>E568+E569</f>
        <v>0</v>
      </c>
      <c r="F567" s="29">
        <f>F568+F569</f>
        <v>0</v>
      </c>
    </row>
    <row r="568" spans="1:6" s="1" customFormat="1" ht="49.5" hidden="1" outlineLevel="3">
      <c r="A568" s="21" t="s">
        <v>375</v>
      </c>
      <c r="B568" s="15" t="s">
        <v>37</v>
      </c>
      <c r="C568" s="17">
        <v>6909999</v>
      </c>
      <c r="D568" s="15" t="s">
        <v>135</v>
      </c>
      <c r="E568" s="29"/>
      <c r="F568" s="29"/>
    </row>
    <row r="569" spans="1:6" s="1" customFormat="1" ht="33" hidden="1" outlineLevel="3">
      <c r="A569" s="21" t="s">
        <v>145</v>
      </c>
      <c r="B569" s="15" t="s">
        <v>37</v>
      </c>
      <c r="C569" s="17">
        <v>6909999</v>
      </c>
      <c r="D569" s="15" t="s">
        <v>144</v>
      </c>
      <c r="E569" s="29"/>
      <c r="F569" s="29"/>
    </row>
    <row r="570" spans="1:6" s="1" customFormat="1" ht="148.5" outlineLevel="3">
      <c r="A570" s="57" t="s">
        <v>430</v>
      </c>
      <c r="B570" s="34" t="s">
        <v>37</v>
      </c>
      <c r="C570" s="34" t="s">
        <v>356</v>
      </c>
      <c r="D570" s="34" t="s">
        <v>74</v>
      </c>
      <c r="E570" s="33">
        <f>E571+E572</f>
        <v>94228</v>
      </c>
      <c r="F570" s="33">
        <f>F571+F572</f>
        <v>0</v>
      </c>
    </row>
    <row r="571" spans="1:6" s="1" customFormat="1" ht="99" outlineLevel="3">
      <c r="A571" s="38" t="s">
        <v>189</v>
      </c>
      <c r="B571" s="34" t="s">
        <v>37</v>
      </c>
      <c r="C571" s="34" t="s">
        <v>356</v>
      </c>
      <c r="D571" s="34" t="s">
        <v>143</v>
      </c>
      <c r="E571" s="33">
        <v>49617.76</v>
      </c>
      <c r="F571" s="2"/>
    </row>
    <row r="572" spans="1:6" s="1" customFormat="1" ht="99" outlineLevel="3">
      <c r="A572" s="38" t="s">
        <v>187</v>
      </c>
      <c r="B572" s="34" t="s">
        <v>37</v>
      </c>
      <c r="C572" s="34" t="s">
        <v>356</v>
      </c>
      <c r="D572" s="34" t="s">
        <v>151</v>
      </c>
      <c r="E572" s="33">
        <v>44610.24</v>
      </c>
      <c r="F572" s="2"/>
    </row>
    <row r="573" spans="1:6" s="1" customFormat="1" ht="115.5" outlineLevel="3">
      <c r="A573" s="57" t="s">
        <v>431</v>
      </c>
      <c r="B573" s="34" t="s">
        <v>37</v>
      </c>
      <c r="C573" s="34" t="s">
        <v>357</v>
      </c>
      <c r="D573" s="34" t="s">
        <v>74</v>
      </c>
      <c r="E573" s="33">
        <f>E574</f>
        <v>4726.92</v>
      </c>
      <c r="F573" s="33">
        <f>F574</f>
        <v>0</v>
      </c>
    </row>
    <row r="574" spans="1:6" s="1" customFormat="1" ht="99" outlineLevel="3">
      <c r="A574" s="38" t="s">
        <v>189</v>
      </c>
      <c r="B574" s="34" t="s">
        <v>37</v>
      </c>
      <c r="C574" s="34" t="s">
        <v>357</v>
      </c>
      <c r="D574" s="34" t="s">
        <v>143</v>
      </c>
      <c r="E574" s="33">
        <v>4726.92</v>
      </c>
      <c r="F574" s="2"/>
    </row>
    <row r="575" spans="1:6" s="1" customFormat="1" ht="115.5" outlineLevel="3">
      <c r="A575" s="57" t="s">
        <v>432</v>
      </c>
      <c r="B575" s="34" t="s">
        <v>37</v>
      </c>
      <c r="C575" s="34" t="s">
        <v>358</v>
      </c>
      <c r="D575" s="34" t="s">
        <v>74</v>
      </c>
      <c r="E575" s="33">
        <f>E576</f>
        <v>39088.59</v>
      </c>
      <c r="F575" s="33">
        <f>F576</f>
        <v>0</v>
      </c>
    </row>
    <row r="576" spans="1:6" s="1" customFormat="1" ht="99" outlineLevel="3">
      <c r="A576" s="38" t="s">
        <v>189</v>
      </c>
      <c r="B576" s="34" t="s">
        <v>37</v>
      </c>
      <c r="C576" s="34" t="s">
        <v>358</v>
      </c>
      <c r="D576" s="34" t="s">
        <v>143</v>
      </c>
      <c r="E576" s="33">
        <v>39088.59</v>
      </c>
      <c r="F576" s="2"/>
    </row>
    <row r="577" spans="1:6" s="1" customFormat="1" ht="148.5" outlineLevel="3">
      <c r="A577" s="57" t="s">
        <v>433</v>
      </c>
      <c r="B577" s="34" t="s">
        <v>37</v>
      </c>
      <c r="C577" s="34" t="s">
        <v>359</v>
      </c>
      <c r="D577" s="34" t="s">
        <v>74</v>
      </c>
      <c r="E577" s="33">
        <f>E578</f>
        <v>26377.6</v>
      </c>
      <c r="F577" s="33">
        <f>F578</f>
        <v>0</v>
      </c>
    </row>
    <row r="578" spans="1:6" s="1" customFormat="1" ht="99" outlineLevel="3">
      <c r="A578" s="38" t="s">
        <v>189</v>
      </c>
      <c r="B578" s="34" t="s">
        <v>37</v>
      </c>
      <c r="C578" s="34" t="s">
        <v>359</v>
      </c>
      <c r="D578" s="34" t="s">
        <v>143</v>
      </c>
      <c r="E578" s="33">
        <v>26377.6</v>
      </c>
      <c r="F578" s="2"/>
    </row>
    <row r="579" spans="1:6" s="1" customFormat="1" ht="49.5" outlineLevel="3">
      <c r="A579" s="38" t="s">
        <v>411</v>
      </c>
      <c r="B579" s="34" t="s">
        <v>37</v>
      </c>
      <c r="C579" s="34" t="s">
        <v>420</v>
      </c>
      <c r="D579" s="34" t="s">
        <v>74</v>
      </c>
      <c r="E579" s="33">
        <f>E580</f>
        <v>525</v>
      </c>
      <c r="F579" s="2"/>
    </row>
    <row r="580" spans="1:6" s="1" customFormat="1" ht="33" outlineLevel="3">
      <c r="A580" s="12" t="s">
        <v>145</v>
      </c>
      <c r="B580" s="34" t="s">
        <v>37</v>
      </c>
      <c r="C580" s="34" t="s">
        <v>420</v>
      </c>
      <c r="D580" s="34" t="s">
        <v>144</v>
      </c>
      <c r="E580" s="33">
        <v>525</v>
      </c>
      <c r="F580" s="2"/>
    </row>
    <row r="581" spans="1:6" s="1" customFormat="1" ht="49.5" outlineLevel="3">
      <c r="A581" s="57" t="s">
        <v>349</v>
      </c>
      <c r="B581" s="15" t="s">
        <v>37</v>
      </c>
      <c r="C581" s="15" t="s">
        <v>355</v>
      </c>
      <c r="D581" s="15" t="s">
        <v>74</v>
      </c>
      <c r="E581" s="29">
        <f>SUM(E582:E586)</f>
        <v>53913.12</v>
      </c>
      <c r="F581" s="29">
        <f>SUM(F582:F586)</f>
        <v>0</v>
      </c>
    </row>
    <row r="582" spans="1:6" s="1" customFormat="1" ht="99" outlineLevel="3">
      <c r="A582" s="38" t="s">
        <v>413</v>
      </c>
      <c r="B582" s="24" t="s">
        <v>37</v>
      </c>
      <c r="C582" s="15" t="s">
        <v>355</v>
      </c>
      <c r="D582" s="24" t="s">
        <v>412</v>
      </c>
      <c r="E582" s="29">
        <f>4114.99+13668.27</f>
        <v>17783.260000000002</v>
      </c>
      <c r="F582" s="29"/>
    </row>
    <row r="583" spans="1:6" s="1" customFormat="1" ht="99" hidden="1" outlineLevel="3">
      <c r="A583" s="21" t="s">
        <v>189</v>
      </c>
      <c r="B583" s="24" t="s">
        <v>37</v>
      </c>
      <c r="C583" s="15" t="s">
        <v>355</v>
      </c>
      <c r="D583" s="24" t="s">
        <v>143</v>
      </c>
      <c r="E583" s="29"/>
      <c r="F583" s="29"/>
    </row>
    <row r="584" spans="1:6" s="1" customFormat="1" ht="33" outlineLevel="3">
      <c r="A584" s="21" t="s">
        <v>145</v>
      </c>
      <c r="B584" s="15" t="s">
        <v>37</v>
      </c>
      <c r="C584" s="15" t="s">
        <v>355</v>
      </c>
      <c r="D584" s="15" t="s">
        <v>144</v>
      </c>
      <c r="E584" s="29">
        <v>18703.32</v>
      </c>
      <c r="F584" s="29"/>
    </row>
    <row r="585" spans="1:6" s="1" customFormat="1" ht="99" hidden="1" outlineLevel="3">
      <c r="A585" s="21" t="s">
        <v>187</v>
      </c>
      <c r="B585" s="15" t="s">
        <v>37</v>
      </c>
      <c r="C585" s="15" t="s">
        <v>355</v>
      </c>
      <c r="D585" s="15" t="s">
        <v>151</v>
      </c>
      <c r="E585" s="29"/>
      <c r="F585" s="29"/>
    </row>
    <row r="586" spans="1:6" s="1" customFormat="1" ht="33" outlineLevel="3">
      <c r="A586" s="21" t="s">
        <v>165</v>
      </c>
      <c r="B586" s="15" t="s">
        <v>37</v>
      </c>
      <c r="C586" s="15" t="s">
        <v>355</v>
      </c>
      <c r="D586" s="15" t="s">
        <v>164</v>
      </c>
      <c r="E586" s="29">
        <v>17426.54</v>
      </c>
      <c r="F586" s="29"/>
    </row>
    <row r="587" spans="1:6" s="8" customFormat="1" ht="33" outlineLevel="3">
      <c r="A587" s="21" t="s">
        <v>120</v>
      </c>
      <c r="B587" s="15" t="s">
        <v>119</v>
      </c>
      <c r="C587" s="15" t="s">
        <v>73</v>
      </c>
      <c r="D587" s="23" t="s">
        <v>74</v>
      </c>
      <c r="E587" s="29">
        <f>E597+E588+E590+E593+E605</f>
        <v>14387.039999999999</v>
      </c>
      <c r="F587" s="29">
        <f>F597+F588+F590+F593+F605</f>
        <v>0</v>
      </c>
    </row>
    <row r="588" spans="1:6" s="8" customFormat="1" ht="82.5" outlineLevel="2">
      <c r="A588" s="21" t="s">
        <v>308</v>
      </c>
      <c r="B588" s="15" t="s">
        <v>119</v>
      </c>
      <c r="C588" s="17">
        <v>6909999</v>
      </c>
      <c r="D588" s="15" t="s">
        <v>74</v>
      </c>
      <c r="E588" s="29">
        <f>E589</f>
        <v>6698.53</v>
      </c>
      <c r="F588" s="29">
        <f>F589</f>
        <v>0</v>
      </c>
    </row>
    <row r="589" spans="1:6" s="8" customFormat="1" ht="49.5" outlineLevel="2">
      <c r="A589" s="21" t="s">
        <v>375</v>
      </c>
      <c r="B589" s="15" t="s">
        <v>119</v>
      </c>
      <c r="C589" s="17">
        <v>6909999</v>
      </c>
      <c r="D589" s="15" t="s">
        <v>135</v>
      </c>
      <c r="E589" s="29">
        <f>1170+5528.53</f>
        <v>6698.53</v>
      </c>
      <c r="F589" s="29"/>
    </row>
    <row r="590" spans="1:6" s="8" customFormat="1" ht="66" hidden="1" outlineLevel="2">
      <c r="A590" s="21" t="s">
        <v>247</v>
      </c>
      <c r="B590" s="24" t="s">
        <v>119</v>
      </c>
      <c r="C590" s="15" t="s">
        <v>248</v>
      </c>
      <c r="D590" s="15" t="s">
        <v>74</v>
      </c>
      <c r="E590" s="29">
        <f>E591+E592</f>
        <v>0</v>
      </c>
      <c r="F590" s="29">
        <f>F591+F592</f>
        <v>0</v>
      </c>
    </row>
    <row r="591" spans="1:6" s="8" customFormat="1" ht="49.5" hidden="1" outlineLevel="2">
      <c r="A591" s="21" t="s">
        <v>158</v>
      </c>
      <c r="B591" s="24" t="s">
        <v>119</v>
      </c>
      <c r="C591" s="15" t="s">
        <v>248</v>
      </c>
      <c r="D591" s="15" t="s">
        <v>134</v>
      </c>
      <c r="E591" s="29"/>
      <c r="F591" s="29"/>
    </row>
    <row r="592" spans="1:6" s="8" customFormat="1" ht="49.5" hidden="1" outlineLevel="2">
      <c r="A592" s="21" t="s">
        <v>375</v>
      </c>
      <c r="B592" s="24" t="s">
        <v>119</v>
      </c>
      <c r="C592" s="15" t="s">
        <v>248</v>
      </c>
      <c r="D592" s="15" t="s">
        <v>135</v>
      </c>
      <c r="E592" s="29"/>
      <c r="F592" s="29"/>
    </row>
    <row r="593" spans="1:6" s="8" customFormat="1" ht="49.5" outlineLevel="3">
      <c r="A593" s="57" t="s">
        <v>349</v>
      </c>
      <c r="B593" s="15" t="s">
        <v>119</v>
      </c>
      <c r="C593" s="15" t="s">
        <v>355</v>
      </c>
      <c r="D593" s="23" t="s">
        <v>74</v>
      </c>
      <c r="E593" s="29">
        <f>E596</f>
        <v>350</v>
      </c>
      <c r="F593" s="29">
        <f>SUM(F594:F609)</f>
        <v>0</v>
      </c>
    </row>
    <row r="594" spans="1:6" s="8" customFormat="1" ht="66" hidden="1" outlineLevel="3">
      <c r="A594" s="12" t="s">
        <v>385</v>
      </c>
      <c r="B594" s="15" t="s">
        <v>119</v>
      </c>
      <c r="C594" s="15" t="s">
        <v>355</v>
      </c>
      <c r="D594" s="23" t="s">
        <v>133</v>
      </c>
      <c r="E594" s="29"/>
      <c r="F594" s="29"/>
    </row>
    <row r="595" spans="1:6" s="8" customFormat="1" ht="49.5" hidden="1" outlineLevel="3">
      <c r="A595" s="21" t="s">
        <v>158</v>
      </c>
      <c r="B595" s="15" t="s">
        <v>119</v>
      </c>
      <c r="C595" s="15" t="s">
        <v>355</v>
      </c>
      <c r="D595" s="23" t="s">
        <v>134</v>
      </c>
      <c r="E595" s="29"/>
      <c r="F595" s="29"/>
    </row>
    <row r="596" spans="1:6" s="8" customFormat="1" ht="49.5" outlineLevel="3">
      <c r="A596" s="55" t="s">
        <v>375</v>
      </c>
      <c r="B596" s="24" t="s">
        <v>119</v>
      </c>
      <c r="C596" s="15" t="s">
        <v>355</v>
      </c>
      <c r="D596" s="24" t="s">
        <v>135</v>
      </c>
      <c r="E596" s="29">
        <v>350</v>
      </c>
      <c r="F596" s="29"/>
    </row>
    <row r="597" spans="1:6" s="8" customFormat="1" ht="82.5" outlineLevel="2">
      <c r="A597" s="21" t="s">
        <v>238</v>
      </c>
      <c r="B597" s="15" t="s">
        <v>119</v>
      </c>
      <c r="C597" s="15" t="s">
        <v>239</v>
      </c>
      <c r="D597" s="23" t="s">
        <v>74</v>
      </c>
      <c r="E597" s="29">
        <f>E598+E601+E604</f>
        <v>6393.509999999999</v>
      </c>
      <c r="F597" s="29">
        <f>F598+F601+F604</f>
        <v>0</v>
      </c>
    </row>
    <row r="598" spans="1:6" s="8" customFormat="1" ht="49.5" outlineLevel="3">
      <c r="A598" s="21" t="s">
        <v>172</v>
      </c>
      <c r="B598" s="15" t="s">
        <v>119</v>
      </c>
      <c r="C598" s="15" t="s">
        <v>239</v>
      </c>
      <c r="D598" s="23" t="s">
        <v>171</v>
      </c>
      <c r="E598" s="29">
        <f>SUM(E599:E600)</f>
        <v>6028</v>
      </c>
      <c r="F598" s="29">
        <f>SUM(F599:F600)</f>
        <v>0</v>
      </c>
    </row>
    <row r="599" spans="1:6" s="8" customFormat="1" ht="66" outlineLevel="5">
      <c r="A599" s="21" t="s">
        <v>373</v>
      </c>
      <c r="B599" s="15" t="s">
        <v>119</v>
      </c>
      <c r="C599" s="15" t="s">
        <v>239</v>
      </c>
      <c r="D599" s="23" t="s">
        <v>132</v>
      </c>
      <c r="E599" s="29">
        <v>6028</v>
      </c>
      <c r="F599" s="29"/>
    </row>
    <row r="600" spans="1:6" s="8" customFormat="1" ht="66" hidden="1" outlineLevel="5">
      <c r="A600" s="12" t="s">
        <v>385</v>
      </c>
      <c r="B600" s="15" t="s">
        <v>119</v>
      </c>
      <c r="C600" s="15" t="s">
        <v>239</v>
      </c>
      <c r="D600" s="23" t="s">
        <v>133</v>
      </c>
      <c r="E600" s="31"/>
      <c r="F600" s="31"/>
    </row>
    <row r="601" spans="1:6" s="8" customFormat="1" ht="49.5" outlineLevel="5">
      <c r="A601" s="21" t="s">
        <v>186</v>
      </c>
      <c r="B601" s="15" t="s">
        <v>119</v>
      </c>
      <c r="C601" s="15" t="s">
        <v>239</v>
      </c>
      <c r="D601" s="23" t="s">
        <v>168</v>
      </c>
      <c r="E601" s="29">
        <f>E602+E603</f>
        <v>365.11</v>
      </c>
      <c r="F601" s="29">
        <f>F602+F603</f>
        <v>0</v>
      </c>
    </row>
    <row r="602" spans="1:6" s="8" customFormat="1" ht="49.5" outlineLevel="5">
      <c r="A602" s="21" t="s">
        <v>158</v>
      </c>
      <c r="B602" s="15" t="s">
        <v>119</v>
      </c>
      <c r="C602" s="15" t="s">
        <v>239</v>
      </c>
      <c r="D602" s="23" t="s">
        <v>134</v>
      </c>
      <c r="E602" s="29">
        <v>295.11</v>
      </c>
      <c r="F602" s="29"/>
    </row>
    <row r="603" spans="1:6" s="8" customFormat="1" ht="49.5" outlineLevel="5">
      <c r="A603" s="21" t="s">
        <v>375</v>
      </c>
      <c r="B603" s="15" t="s">
        <v>119</v>
      </c>
      <c r="C603" s="15" t="s">
        <v>239</v>
      </c>
      <c r="D603" s="23" t="s">
        <v>135</v>
      </c>
      <c r="E603" s="29">
        <v>70</v>
      </c>
      <c r="F603" s="29"/>
    </row>
    <row r="604" spans="1:6" s="8" customFormat="1" ht="33" outlineLevel="2">
      <c r="A604" s="21" t="s">
        <v>21</v>
      </c>
      <c r="B604" s="15" t="s">
        <v>119</v>
      </c>
      <c r="C604" s="15" t="s">
        <v>239</v>
      </c>
      <c r="D604" s="23" t="s">
        <v>142</v>
      </c>
      <c r="E604" s="29">
        <v>0.4</v>
      </c>
      <c r="F604" s="29"/>
    </row>
    <row r="605" spans="1:6" s="8" customFormat="1" ht="49.5" outlineLevel="2">
      <c r="A605" s="55" t="s">
        <v>411</v>
      </c>
      <c r="B605" s="24" t="s">
        <v>119</v>
      </c>
      <c r="C605" s="24" t="s">
        <v>420</v>
      </c>
      <c r="D605" s="24" t="s">
        <v>74</v>
      </c>
      <c r="E605" s="29">
        <f>E606</f>
        <v>945</v>
      </c>
      <c r="F605" s="29"/>
    </row>
    <row r="606" spans="1:6" s="8" customFormat="1" ht="49.5" outlineLevel="2">
      <c r="A606" s="21" t="s">
        <v>375</v>
      </c>
      <c r="B606" s="24" t="s">
        <v>119</v>
      </c>
      <c r="C606" s="24" t="s">
        <v>420</v>
      </c>
      <c r="D606" s="24" t="s">
        <v>135</v>
      </c>
      <c r="E606" s="29">
        <v>945</v>
      </c>
      <c r="F606" s="29"/>
    </row>
    <row r="607" spans="1:6" s="8" customFormat="1" ht="66" hidden="1" outlineLevel="3">
      <c r="A607" s="19" t="s">
        <v>380</v>
      </c>
      <c r="B607" s="15" t="s">
        <v>119</v>
      </c>
      <c r="C607" s="15" t="s">
        <v>355</v>
      </c>
      <c r="D607" s="15" t="s">
        <v>381</v>
      </c>
      <c r="E607" s="29"/>
      <c r="F607" s="29"/>
    </row>
    <row r="608" spans="1:6" s="8" customFormat="1" ht="33" hidden="1" outlineLevel="3">
      <c r="A608" s="21" t="s">
        <v>145</v>
      </c>
      <c r="B608" s="15" t="s">
        <v>119</v>
      </c>
      <c r="C608" s="15" t="s">
        <v>355</v>
      </c>
      <c r="D608" s="23" t="s">
        <v>144</v>
      </c>
      <c r="E608" s="29"/>
      <c r="F608" s="29"/>
    </row>
    <row r="609" spans="1:6" s="8" customFormat="1" ht="33" hidden="1" outlineLevel="3">
      <c r="A609" s="21" t="s">
        <v>165</v>
      </c>
      <c r="B609" s="15" t="s">
        <v>119</v>
      </c>
      <c r="C609" s="15" t="s">
        <v>355</v>
      </c>
      <c r="D609" s="23" t="s">
        <v>164</v>
      </c>
      <c r="E609" s="31"/>
      <c r="F609" s="31"/>
    </row>
    <row r="610" spans="1:6" s="8" customFormat="1" ht="16.5" outlineLevel="3">
      <c r="A610" s="49" t="s">
        <v>42</v>
      </c>
      <c r="B610" s="22" t="s">
        <v>43</v>
      </c>
      <c r="C610" s="22" t="s">
        <v>73</v>
      </c>
      <c r="D610" s="22" t="s">
        <v>74</v>
      </c>
      <c r="E610" s="30">
        <f>E611+E627+E615+E630</f>
        <v>48264.880000000005</v>
      </c>
      <c r="F610" s="30">
        <f>F611+F627+F615+F630</f>
        <v>20093</v>
      </c>
    </row>
    <row r="611" spans="1:6" s="8" customFormat="1" ht="16.5" outlineLevel="5">
      <c r="A611" s="21" t="s">
        <v>44</v>
      </c>
      <c r="B611" s="15" t="s">
        <v>45</v>
      </c>
      <c r="C611" s="15" t="s">
        <v>73</v>
      </c>
      <c r="D611" s="15" t="s">
        <v>74</v>
      </c>
      <c r="E611" s="29">
        <f>E612</f>
        <v>11035.9</v>
      </c>
      <c r="F611" s="29">
        <f>F612</f>
        <v>0</v>
      </c>
    </row>
    <row r="612" spans="1:6" s="8" customFormat="1" ht="49.5" outlineLevel="3">
      <c r="A612" s="21" t="s">
        <v>360</v>
      </c>
      <c r="B612" s="15" t="s">
        <v>45</v>
      </c>
      <c r="C612" s="15" t="s">
        <v>361</v>
      </c>
      <c r="D612" s="15" t="s">
        <v>74</v>
      </c>
      <c r="E612" s="29">
        <f>E613+E614</f>
        <v>11035.9</v>
      </c>
      <c r="F612" s="29">
        <f>F613+F614</f>
        <v>0</v>
      </c>
    </row>
    <row r="613" spans="1:6" s="8" customFormat="1" ht="49.5" outlineLevel="3">
      <c r="A613" s="21" t="s">
        <v>375</v>
      </c>
      <c r="B613" s="15" t="s">
        <v>45</v>
      </c>
      <c r="C613" s="15" t="s">
        <v>361</v>
      </c>
      <c r="D613" s="15" t="s">
        <v>135</v>
      </c>
      <c r="E613" s="29">
        <v>68.33</v>
      </c>
      <c r="F613" s="29"/>
    </row>
    <row r="614" spans="1:6" s="8" customFormat="1" ht="33" outlineLevel="5">
      <c r="A614" s="12" t="s">
        <v>376</v>
      </c>
      <c r="B614" s="15" t="s">
        <v>45</v>
      </c>
      <c r="C614" s="15" t="s">
        <v>361</v>
      </c>
      <c r="D614" s="15" t="s">
        <v>154</v>
      </c>
      <c r="E614" s="29">
        <v>10967.57</v>
      </c>
      <c r="F614" s="29"/>
    </row>
    <row r="615" spans="1:6" s="8" customFormat="1" ht="16.5" outlineLevel="5">
      <c r="A615" s="21" t="s">
        <v>46</v>
      </c>
      <c r="B615" s="15" t="s">
        <v>47</v>
      </c>
      <c r="C615" s="15" t="s">
        <v>73</v>
      </c>
      <c r="D615" s="15" t="s">
        <v>74</v>
      </c>
      <c r="E615" s="29">
        <f>E616+E618+E620+E623+E625</f>
        <v>13895.98</v>
      </c>
      <c r="F615" s="29">
        <f>F616+F618+F620+F623+F625</f>
        <v>0</v>
      </c>
    </row>
    <row r="616" spans="1:6" s="8" customFormat="1" ht="165" outlineLevel="5">
      <c r="A616" s="57" t="s">
        <v>368</v>
      </c>
      <c r="B616" s="15" t="s">
        <v>47</v>
      </c>
      <c r="C616" s="15" t="s">
        <v>369</v>
      </c>
      <c r="D616" s="15" t="s">
        <v>74</v>
      </c>
      <c r="E616" s="70">
        <f>E617</f>
        <v>1400</v>
      </c>
      <c r="F616" s="70">
        <f>F617</f>
        <v>0</v>
      </c>
    </row>
    <row r="617" spans="1:6" s="8" customFormat="1" ht="49.5" outlineLevel="5">
      <c r="A617" s="38" t="s">
        <v>377</v>
      </c>
      <c r="B617" s="24" t="s">
        <v>47</v>
      </c>
      <c r="C617" s="24" t="s">
        <v>369</v>
      </c>
      <c r="D617" s="24" t="s">
        <v>155</v>
      </c>
      <c r="E617" s="70">
        <v>1400</v>
      </c>
      <c r="F617" s="6"/>
    </row>
    <row r="618" spans="1:6" s="8" customFormat="1" ht="66" hidden="1" outlineLevel="5">
      <c r="A618" s="38" t="s">
        <v>209</v>
      </c>
      <c r="B618" s="24" t="s">
        <v>47</v>
      </c>
      <c r="C618" s="24" t="s">
        <v>208</v>
      </c>
      <c r="D618" s="24" t="s">
        <v>74</v>
      </c>
      <c r="E618" s="29">
        <f>E619</f>
        <v>0</v>
      </c>
      <c r="F618" s="29">
        <f>F619</f>
        <v>0</v>
      </c>
    </row>
    <row r="619" spans="1:6" s="8" customFormat="1" ht="33" hidden="1" outlineLevel="5">
      <c r="A619" s="14" t="s">
        <v>163</v>
      </c>
      <c r="B619" s="15" t="s">
        <v>47</v>
      </c>
      <c r="C619" s="24" t="s">
        <v>208</v>
      </c>
      <c r="D619" s="15" t="s">
        <v>162</v>
      </c>
      <c r="E619" s="29"/>
      <c r="F619" s="29"/>
    </row>
    <row r="620" spans="1:6" s="8" customFormat="1" ht="132" outlineLevel="3" collapsed="1">
      <c r="A620" s="57" t="s">
        <v>363</v>
      </c>
      <c r="B620" s="15" t="s">
        <v>47</v>
      </c>
      <c r="C620" s="15" t="s">
        <v>362</v>
      </c>
      <c r="D620" s="15" t="s">
        <v>74</v>
      </c>
      <c r="E620" s="29">
        <f>E621+E622</f>
        <v>1495.98</v>
      </c>
      <c r="F620" s="29">
        <f>F621+F622</f>
        <v>0</v>
      </c>
    </row>
    <row r="621" spans="1:6" s="8" customFormat="1" ht="49.5" outlineLevel="3">
      <c r="A621" s="12" t="s">
        <v>377</v>
      </c>
      <c r="B621" s="15" t="s">
        <v>47</v>
      </c>
      <c r="C621" s="15" t="s">
        <v>362</v>
      </c>
      <c r="D621" s="15" t="s">
        <v>155</v>
      </c>
      <c r="E621" s="29">
        <v>1495.98</v>
      </c>
      <c r="F621" s="29"/>
    </row>
    <row r="622" spans="1:6" s="8" customFormat="1" ht="33" hidden="1" outlineLevel="5">
      <c r="A622" s="21" t="s">
        <v>185</v>
      </c>
      <c r="B622" s="15" t="s">
        <v>47</v>
      </c>
      <c r="C622" s="15" t="s">
        <v>362</v>
      </c>
      <c r="D622" s="15" t="s">
        <v>184</v>
      </c>
      <c r="E622" s="29"/>
      <c r="F622" s="29"/>
    </row>
    <row r="623" spans="1:6" s="8" customFormat="1" ht="66" outlineLevel="5">
      <c r="A623" s="54" t="s">
        <v>309</v>
      </c>
      <c r="B623" s="24" t="s">
        <v>47</v>
      </c>
      <c r="C623" s="24" t="s">
        <v>364</v>
      </c>
      <c r="D623" s="24" t="s">
        <v>74</v>
      </c>
      <c r="E623" s="29">
        <f>E624</f>
        <v>11000</v>
      </c>
      <c r="F623" s="29">
        <f>F624</f>
        <v>0</v>
      </c>
    </row>
    <row r="624" spans="1:6" s="8" customFormat="1" ht="49.5" outlineLevel="5">
      <c r="A624" s="38" t="s">
        <v>205</v>
      </c>
      <c r="B624" s="24" t="s">
        <v>47</v>
      </c>
      <c r="C624" s="24" t="s">
        <v>364</v>
      </c>
      <c r="D624" s="24" t="s">
        <v>206</v>
      </c>
      <c r="E624" s="29">
        <v>11000</v>
      </c>
      <c r="F624" s="29"/>
    </row>
    <row r="625" spans="1:6" s="8" customFormat="1" ht="49.5" hidden="1" outlineLevel="5">
      <c r="A625" s="51" t="s">
        <v>217</v>
      </c>
      <c r="B625" s="34" t="s">
        <v>47</v>
      </c>
      <c r="C625" s="34" t="s">
        <v>127</v>
      </c>
      <c r="D625" s="34" t="s">
        <v>74</v>
      </c>
      <c r="E625" s="29">
        <f>E626</f>
        <v>0</v>
      </c>
      <c r="F625" s="29">
        <f>F626</f>
        <v>0</v>
      </c>
    </row>
    <row r="626" spans="1:6" s="8" customFormat="1" ht="49.5" hidden="1" outlineLevel="5">
      <c r="A626" s="51" t="s">
        <v>205</v>
      </c>
      <c r="B626" s="34" t="s">
        <v>47</v>
      </c>
      <c r="C626" s="34" t="s">
        <v>127</v>
      </c>
      <c r="D626" s="34" t="s">
        <v>206</v>
      </c>
      <c r="E626" s="29"/>
      <c r="F626" s="29"/>
    </row>
    <row r="627" spans="1:6" s="8" customFormat="1" ht="16.5" outlineLevel="5">
      <c r="A627" s="21" t="s">
        <v>58</v>
      </c>
      <c r="B627" s="15" t="s">
        <v>57</v>
      </c>
      <c r="C627" s="15" t="s">
        <v>14</v>
      </c>
      <c r="D627" s="15" t="s">
        <v>74</v>
      </c>
      <c r="E627" s="29">
        <f>E628</f>
        <v>20093</v>
      </c>
      <c r="F627" s="29">
        <f>F628</f>
        <v>20093</v>
      </c>
    </row>
    <row r="628" spans="1:6" s="8" customFormat="1" ht="99" outlineLevel="5">
      <c r="A628" s="57" t="s">
        <v>366</v>
      </c>
      <c r="B628" s="15" t="s">
        <v>57</v>
      </c>
      <c r="C628" s="15" t="s">
        <v>365</v>
      </c>
      <c r="D628" s="15" t="s">
        <v>74</v>
      </c>
      <c r="E628" s="29">
        <f>E629</f>
        <v>20093</v>
      </c>
      <c r="F628" s="29">
        <f>F629</f>
        <v>20093</v>
      </c>
    </row>
    <row r="629" spans="1:6" s="8" customFormat="1" ht="49.5" outlineLevel="5">
      <c r="A629" s="12" t="s">
        <v>377</v>
      </c>
      <c r="B629" s="15" t="s">
        <v>57</v>
      </c>
      <c r="C629" s="15" t="s">
        <v>365</v>
      </c>
      <c r="D629" s="15" t="s">
        <v>155</v>
      </c>
      <c r="E629" s="29">
        <v>20093</v>
      </c>
      <c r="F629" s="29">
        <v>20093</v>
      </c>
    </row>
    <row r="630" spans="1:6" s="8" customFormat="1" ht="33" outlineLevel="5">
      <c r="A630" s="21" t="s">
        <v>50</v>
      </c>
      <c r="B630" s="15" t="s">
        <v>49</v>
      </c>
      <c r="C630" s="15" t="s">
        <v>73</v>
      </c>
      <c r="D630" s="15" t="s">
        <v>74</v>
      </c>
      <c r="E630" s="29">
        <f>E631+E635+E637</f>
        <v>3240</v>
      </c>
      <c r="F630" s="29">
        <f>F631+F635+F637</f>
        <v>0</v>
      </c>
    </row>
    <row r="631" spans="1:6" s="8" customFormat="1" ht="99" outlineLevel="3">
      <c r="A631" s="53" t="s">
        <v>310</v>
      </c>
      <c r="B631" s="15" t="s">
        <v>49</v>
      </c>
      <c r="C631" s="15" t="s">
        <v>367</v>
      </c>
      <c r="D631" s="15" t="s">
        <v>74</v>
      </c>
      <c r="E631" s="29">
        <f>E632+E633+E634</f>
        <v>1000</v>
      </c>
      <c r="F631" s="29">
        <f>F632+F633+F634</f>
        <v>0</v>
      </c>
    </row>
    <row r="632" spans="1:6" s="8" customFormat="1" ht="49.5" outlineLevel="3">
      <c r="A632" s="21" t="s">
        <v>158</v>
      </c>
      <c r="B632" s="15" t="s">
        <v>49</v>
      </c>
      <c r="C632" s="15" t="s">
        <v>367</v>
      </c>
      <c r="D632" s="15" t="s">
        <v>134</v>
      </c>
      <c r="E632" s="29">
        <v>60</v>
      </c>
      <c r="F632" s="29"/>
    </row>
    <row r="633" spans="1:6" s="8" customFormat="1" ht="49.5" hidden="1" outlineLevel="3">
      <c r="A633" s="21" t="s">
        <v>375</v>
      </c>
      <c r="B633" s="15" t="s">
        <v>49</v>
      </c>
      <c r="C633" s="15" t="s">
        <v>367</v>
      </c>
      <c r="D633" s="15" t="s">
        <v>135</v>
      </c>
      <c r="E633" s="29"/>
      <c r="F633" s="29"/>
    </row>
    <row r="634" spans="1:6" s="8" customFormat="1" ht="66" outlineLevel="3">
      <c r="A634" s="12" t="s">
        <v>157</v>
      </c>
      <c r="B634" s="15" t="s">
        <v>49</v>
      </c>
      <c r="C634" s="15" t="s">
        <v>367</v>
      </c>
      <c r="D634" s="15" t="s">
        <v>156</v>
      </c>
      <c r="E634" s="29">
        <v>940</v>
      </c>
      <c r="F634" s="29"/>
    </row>
    <row r="635" spans="1:6" s="8" customFormat="1" ht="165" hidden="1" outlineLevel="3">
      <c r="A635" s="57" t="s">
        <v>368</v>
      </c>
      <c r="B635" s="15" t="s">
        <v>49</v>
      </c>
      <c r="C635" s="15" t="s">
        <v>369</v>
      </c>
      <c r="D635" s="15" t="s">
        <v>74</v>
      </c>
      <c r="E635" s="29">
        <f>E636</f>
        <v>0</v>
      </c>
      <c r="F635" s="29">
        <f>F636</f>
        <v>0</v>
      </c>
    </row>
    <row r="636" spans="1:6" s="8" customFormat="1" ht="49.5" hidden="1" outlineLevel="3">
      <c r="A636" s="12" t="s">
        <v>377</v>
      </c>
      <c r="B636" s="15" t="s">
        <v>49</v>
      </c>
      <c r="C636" s="15" t="s">
        <v>369</v>
      </c>
      <c r="D636" s="15" t="s">
        <v>155</v>
      </c>
      <c r="E636" s="29"/>
      <c r="F636" s="29"/>
    </row>
    <row r="637" spans="1:6" s="8" customFormat="1" ht="99" outlineLevel="3">
      <c r="A637" s="51" t="s">
        <v>403</v>
      </c>
      <c r="B637" s="15" t="s">
        <v>49</v>
      </c>
      <c r="C637" s="15" t="s">
        <v>370</v>
      </c>
      <c r="D637" s="15" t="s">
        <v>74</v>
      </c>
      <c r="E637" s="29">
        <f>E638</f>
        <v>2240</v>
      </c>
      <c r="F637" s="29">
        <f>F638</f>
        <v>0</v>
      </c>
    </row>
    <row r="638" spans="1:6" s="8" customFormat="1" ht="49.5" outlineLevel="3">
      <c r="A638" s="51" t="s">
        <v>205</v>
      </c>
      <c r="B638" s="15" t="s">
        <v>49</v>
      </c>
      <c r="C638" s="15" t="s">
        <v>370</v>
      </c>
      <c r="D638" s="15" t="s">
        <v>206</v>
      </c>
      <c r="E638" s="29">
        <v>2240</v>
      </c>
      <c r="F638" s="29"/>
    </row>
    <row r="639" spans="1:6" s="11" customFormat="1" ht="33" outlineLevel="2">
      <c r="A639" s="49" t="s">
        <v>107</v>
      </c>
      <c r="B639" s="22" t="s">
        <v>108</v>
      </c>
      <c r="C639" s="22" t="s">
        <v>73</v>
      </c>
      <c r="D639" s="22" t="s">
        <v>74</v>
      </c>
      <c r="E639" s="30">
        <f>E640</f>
        <v>38880.07</v>
      </c>
      <c r="F639" s="30">
        <f>F640</f>
        <v>0</v>
      </c>
    </row>
    <row r="640" spans="1:6" s="8" customFormat="1" ht="16.5" outlineLevel="2">
      <c r="A640" s="21" t="s">
        <v>212</v>
      </c>
      <c r="B640" s="15" t="s">
        <v>211</v>
      </c>
      <c r="C640" s="15" t="s">
        <v>73</v>
      </c>
      <c r="D640" s="15" t="s">
        <v>74</v>
      </c>
      <c r="E640" s="29">
        <f>E641+E649+E651+E653</f>
        <v>38880.07</v>
      </c>
      <c r="F640" s="29">
        <f>F641+F649+F651+F653</f>
        <v>0</v>
      </c>
    </row>
    <row r="641" spans="1:6" s="8" customFormat="1" ht="66" outlineLevel="2">
      <c r="A641" s="62" t="s">
        <v>311</v>
      </c>
      <c r="B641" s="15" t="s">
        <v>211</v>
      </c>
      <c r="C641" s="15" t="s">
        <v>371</v>
      </c>
      <c r="D641" s="15" t="s">
        <v>74</v>
      </c>
      <c r="E641" s="29">
        <f>SUM(E642:E648)</f>
        <v>36885.07</v>
      </c>
      <c r="F641" s="29">
        <f>SUM(F642:F648)</f>
        <v>0</v>
      </c>
    </row>
    <row r="642" spans="1:6" s="8" customFormat="1" ht="49.5" outlineLevel="2">
      <c r="A642" s="21" t="s">
        <v>375</v>
      </c>
      <c r="B642" s="15" t="s">
        <v>211</v>
      </c>
      <c r="C642" s="15" t="s">
        <v>371</v>
      </c>
      <c r="D642" s="23" t="s">
        <v>135</v>
      </c>
      <c r="E642" s="31">
        <v>1809.5</v>
      </c>
      <c r="F642" s="31"/>
    </row>
    <row r="643" spans="1:6" s="8" customFormat="1" ht="16.5" outlineLevel="2">
      <c r="A643" s="14" t="s">
        <v>183</v>
      </c>
      <c r="B643" s="15" t="s">
        <v>211</v>
      </c>
      <c r="C643" s="15" t="s">
        <v>371</v>
      </c>
      <c r="D643" s="23" t="s">
        <v>182</v>
      </c>
      <c r="E643" s="31">
        <v>315</v>
      </c>
      <c r="F643" s="31"/>
    </row>
    <row r="644" spans="1:6" s="8" customFormat="1" ht="66" hidden="1" outlineLevel="2">
      <c r="A644" s="12" t="s">
        <v>378</v>
      </c>
      <c r="B644" s="15" t="s">
        <v>211</v>
      </c>
      <c r="C644" s="15" t="s">
        <v>371</v>
      </c>
      <c r="D644" s="23" t="s">
        <v>379</v>
      </c>
      <c r="E644" s="31"/>
      <c r="F644" s="31"/>
    </row>
    <row r="645" spans="1:6" s="8" customFormat="1" ht="99" outlineLevel="2">
      <c r="A645" s="21" t="s">
        <v>187</v>
      </c>
      <c r="B645" s="15" t="s">
        <v>211</v>
      </c>
      <c r="C645" s="15" t="s">
        <v>371</v>
      </c>
      <c r="D645" s="23" t="s">
        <v>151</v>
      </c>
      <c r="E645" s="31">
        <f>20745.2-550</f>
        <v>20195.2</v>
      </c>
      <c r="F645" s="31"/>
    </row>
    <row r="646" spans="1:6" s="8" customFormat="1" ht="33" outlineLevel="2">
      <c r="A646" s="21" t="s">
        <v>165</v>
      </c>
      <c r="B646" s="15" t="s">
        <v>211</v>
      </c>
      <c r="C646" s="15" t="s">
        <v>371</v>
      </c>
      <c r="D646" s="23" t="s">
        <v>164</v>
      </c>
      <c r="E646" s="31">
        <v>410</v>
      </c>
      <c r="F646" s="31"/>
    </row>
    <row r="647" spans="1:6" s="8" customFormat="1" ht="66" outlineLevel="2">
      <c r="A647" s="12" t="s">
        <v>157</v>
      </c>
      <c r="B647" s="15" t="s">
        <v>211</v>
      </c>
      <c r="C647" s="15" t="s">
        <v>371</v>
      </c>
      <c r="D647" s="23" t="s">
        <v>156</v>
      </c>
      <c r="E647" s="31">
        <v>2580</v>
      </c>
      <c r="F647" s="31"/>
    </row>
    <row r="648" spans="1:6" s="8" customFormat="1" ht="66" outlineLevel="2">
      <c r="A648" s="12" t="s">
        <v>386</v>
      </c>
      <c r="B648" s="15" t="s">
        <v>211</v>
      </c>
      <c r="C648" s="15" t="s">
        <v>371</v>
      </c>
      <c r="D648" s="24" t="s">
        <v>173</v>
      </c>
      <c r="E648" s="31">
        <v>11575.37</v>
      </c>
      <c r="F648" s="31"/>
    </row>
    <row r="649" spans="1:6" s="8" customFormat="1" ht="82.5" outlineLevel="2">
      <c r="A649" s="21" t="s">
        <v>273</v>
      </c>
      <c r="B649" s="15" t="s">
        <v>211</v>
      </c>
      <c r="C649" s="17">
        <v>3409999</v>
      </c>
      <c r="D649" s="15" t="s">
        <v>74</v>
      </c>
      <c r="E649" s="29">
        <f>E650</f>
        <v>1495</v>
      </c>
      <c r="F649" s="29">
        <f>F650</f>
        <v>0</v>
      </c>
    </row>
    <row r="650" spans="1:6" s="8" customFormat="1" ht="33" outlineLevel="2">
      <c r="A650" s="21" t="s">
        <v>165</v>
      </c>
      <c r="B650" s="15" t="s">
        <v>211</v>
      </c>
      <c r="C650" s="17">
        <v>3409999</v>
      </c>
      <c r="D650" s="15" t="s">
        <v>164</v>
      </c>
      <c r="E650" s="29">
        <v>1495</v>
      </c>
      <c r="F650" s="29"/>
    </row>
    <row r="651" spans="1:6" s="8" customFormat="1" ht="148.5" outlineLevel="2">
      <c r="A651" s="56" t="s">
        <v>414</v>
      </c>
      <c r="B651" s="15" t="s">
        <v>211</v>
      </c>
      <c r="C651" s="48">
        <v>5909999</v>
      </c>
      <c r="D651" s="24" t="s">
        <v>74</v>
      </c>
      <c r="E651" s="29">
        <f>E652</f>
        <v>440</v>
      </c>
      <c r="F651" s="29">
        <f>F652</f>
        <v>0</v>
      </c>
    </row>
    <row r="652" spans="1:6" s="8" customFormat="1" ht="33" outlineLevel="2">
      <c r="A652" s="38" t="s">
        <v>165</v>
      </c>
      <c r="B652" s="15" t="s">
        <v>211</v>
      </c>
      <c r="C652" s="48">
        <v>5909999</v>
      </c>
      <c r="D652" s="24" t="s">
        <v>164</v>
      </c>
      <c r="E652" s="29">
        <v>440</v>
      </c>
      <c r="F652" s="29"/>
    </row>
    <row r="653" spans="1:6" s="8" customFormat="1" ht="49.5" outlineLevel="2">
      <c r="A653" s="38" t="s">
        <v>411</v>
      </c>
      <c r="B653" s="15" t="s">
        <v>211</v>
      </c>
      <c r="C653" s="48">
        <v>7309999</v>
      </c>
      <c r="D653" s="24" t="s">
        <v>74</v>
      </c>
      <c r="E653" s="29">
        <f>E654</f>
        <v>60</v>
      </c>
      <c r="F653" s="29"/>
    </row>
    <row r="654" spans="1:6" s="8" customFormat="1" ht="49.5" outlineLevel="2">
      <c r="A654" s="12" t="s">
        <v>375</v>
      </c>
      <c r="B654" s="15" t="s">
        <v>211</v>
      </c>
      <c r="C654" s="48">
        <v>7309999</v>
      </c>
      <c r="D654" s="24" t="s">
        <v>135</v>
      </c>
      <c r="E654" s="29">
        <v>60</v>
      </c>
      <c r="F654" s="29"/>
    </row>
    <row r="655" spans="1:6" s="11" customFormat="1" ht="33" outlineLevel="2">
      <c r="A655" s="49" t="s">
        <v>109</v>
      </c>
      <c r="B655" s="22" t="s">
        <v>110</v>
      </c>
      <c r="C655" s="22" t="s">
        <v>73</v>
      </c>
      <c r="D655" s="22" t="s">
        <v>74</v>
      </c>
      <c r="E655" s="30">
        <f>E656+E669</f>
        <v>13248.21</v>
      </c>
      <c r="F655" s="30">
        <f>F656+F669</f>
        <v>0</v>
      </c>
    </row>
    <row r="656" spans="1:6" s="8" customFormat="1" ht="16.5" outlineLevel="2">
      <c r="A656" s="21" t="s">
        <v>26</v>
      </c>
      <c r="B656" s="15" t="s">
        <v>111</v>
      </c>
      <c r="C656" s="15" t="s">
        <v>73</v>
      </c>
      <c r="D656" s="15" t="s">
        <v>74</v>
      </c>
      <c r="E656" s="29">
        <f>E657+E661+E663+E659+E665</f>
        <v>3683.21</v>
      </c>
      <c r="F656" s="29">
        <f>F657+F661+F663+F665</f>
        <v>0</v>
      </c>
    </row>
    <row r="657" spans="1:6" s="8" customFormat="1" ht="66" outlineLevel="2">
      <c r="A657" s="51" t="s">
        <v>312</v>
      </c>
      <c r="B657" s="34" t="s">
        <v>111</v>
      </c>
      <c r="C657" s="34" t="s">
        <v>272</v>
      </c>
      <c r="D657" s="34" t="s">
        <v>74</v>
      </c>
      <c r="E657" s="33">
        <f>E658</f>
        <v>2843.21</v>
      </c>
      <c r="F657" s="13"/>
    </row>
    <row r="658" spans="1:6" s="8" customFormat="1" ht="99" outlineLevel="2">
      <c r="A658" s="51" t="s">
        <v>187</v>
      </c>
      <c r="B658" s="34" t="s">
        <v>111</v>
      </c>
      <c r="C658" s="34" t="s">
        <v>272</v>
      </c>
      <c r="D658" s="34" t="s">
        <v>151</v>
      </c>
      <c r="E658" s="33">
        <v>2843.21</v>
      </c>
      <c r="F658" s="13"/>
    </row>
    <row r="659" spans="1:6" s="8" customFormat="1" ht="66" outlineLevel="2">
      <c r="A659" s="62" t="s">
        <v>311</v>
      </c>
      <c r="B659" s="34" t="s">
        <v>111</v>
      </c>
      <c r="C659" s="15" t="s">
        <v>371</v>
      </c>
      <c r="D659" s="15" t="s">
        <v>74</v>
      </c>
      <c r="E659" s="29">
        <f>E660</f>
        <v>550</v>
      </c>
      <c r="F659" s="29">
        <f>SUM(F660:F664)</f>
        <v>0</v>
      </c>
    </row>
    <row r="660" spans="1:6" s="8" customFormat="1" ht="99" outlineLevel="2">
      <c r="A660" s="51" t="s">
        <v>187</v>
      </c>
      <c r="B660" s="34" t="s">
        <v>111</v>
      </c>
      <c r="C660" s="15" t="s">
        <v>371</v>
      </c>
      <c r="D660" s="23" t="s">
        <v>151</v>
      </c>
      <c r="E660" s="31">
        <v>550</v>
      </c>
      <c r="F660" s="31"/>
    </row>
    <row r="661" spans="1:6" s="8" customFormat="1" ht="82.5" outlineLevel="2">
      <c r="A661" s="62" t="s">
        <v>350</v>
      </c>
      <c r="B661" s="34" t="s">
        <v>111</v>
      </c>
      <c r="C661" s="15" t="s">
        <v>351</v>
      </c>
      <c r="D661" s="15" t="s">
        <v>74</v>
      </c>
      <c r="E661" s="29">
        <f>E662</f>
        <v>80</v>
      </c>
      <c r="F661" s="29">
        <f>SUM(F662:F672)</f>
        <v>0</v>
      </c>
    </row>
    <row r="662" spans="1:6" s="8" customFormat="1" ht="99" outlineLevel="2">
      <c r="A662" s="51" t="s">
        <v>187</v>
      </c>
      <c r="B662" s="34" t="s">
        <v>111</v>
      </c>
      <c r="C662" s="15" t="s">
        <v>351</v>
      </c>
      <c r="D662" s="15" t="s">
        <v>151</v>
      </c>
      <c r="E662" s="29">
        <v>80</v>
      </c>
      <c r="F662" s="29"/>
    </row>
    <row r="663" spans="1:6" s="8" customFormat="1" ht="82.5" outlineLevel="2">
      <c r="A663" s="21" t="s">
        <v>273</v>
      </c>
      <c r="B663" s="15" t="s">
        <v>111</v>
      </c>
      <c r="C663" s="17">
        <v>3409999</v>
      </c>
      <c r="D663" s="15" t="s">
        <v>74</v>
      </c>
      <c r="E663" s="29">
        <f>E664</f>
        <v>30</v>
      </c>
      <c r="F663" s="29">
        <f>F664</f>
        <v>0</v>
      </c>
    </row>
    <row r="664" spans="1:6" s="8" customFormat="1" ht="115.5" outlineLevel="2">
      <c r="A664" s="51" t="s">
        <v>210</v>
      </c>
      <c r="B664" s="15" t="s">
        <v>111</v>
      </c>
      <c r="C664" s="17">
        <v>3409999</v>
      </c>
      <c r="D664" s="15" t="s">
        <v>151</v>
      </c>
      <c r="E664" s="29">
        <v>30</v>
      </c>
      <c r="F664" s="29"/>
    </row>
    <row r="665" spans="1:6" s="8" customFormat="1" ht="49.5" outlineLevel="3">
      <c r="A665" s="21" t="s">
        <v>335</v>
      </c>
      <c r="B665" s="15" t="s">
        <v>111</v>
      </c>
      <c r="C665" s="10">
        <v>6709999</v>
      </c>
      <c r="D665" s="15" t="s">
        <v>74</v>
      </c>
      <c r="E665" s="29">
        <f>E667</f>
        <v>180</v>
      </c>
      <c r="F665" s="29">
        <f>SUM(F666:F673)</f>
        <v>0</v>
      </c>
    </row>
    <row r="666" spans="1:6" s="8" customFormat="1" ht="49.5" hidden="1" outlineLevel="3">
      <c r="A666" s="21" t="s">
        <v>158</v>
      </c>
      <c r="B666" s="15" t="s">
        <v>111</v>
      </c>
      <c r="C666" s="10">
        <v>6709999</v>
      </c>
      <c r="D666" s="15" t="s">
        <v>134</v>
      </c>
      <c r="E666" s="29"/>
      <c r="F666" s="29"/>
    </row>
    <row r="667" spans="1:6" s="8" customFormat="1" ht="115.5" outlineLevel="3">
      <c r="A667" s="51" t="s">
        <v>210</v>
      </c>
      <c r="B667" s="15" t="s">
        <v>111</v>
      </c>
      <c r="C667" s="10">
        <v>6709999</v>
      </c>
      <c r="D667" s="15" t="s">
        <v>151</v>
      </c>
      <c r="E667" s="29">
        <v>180</v>
      </c>
      <c r="F667" s="29"/>
    </row>
    <row r="668" spans="1:6" s="8" customFormat="1" ht="16.5" hidden="1" outlineLevel="3">
      <c r="A668" s="21"/>
      <c r="B668" s="15" t="s">
        <v>111</v>
      </c>
      <c r="C668" s="10">
        <v>6709999</v>
      </c>
      <c r="D668" s="15" t="s">
        <v>151</v>
      </c>
      <c r="E668" s="29"/>
      <c r="F668" s="29"/>
    </row>
    <row r="669" spans="1:6" s="8" customFormat="1" ht="16.5" outlineLevel="2" collapsed="1">
      <c r="A669" s="21" t="s">
        <v>38</v>
      </c>
      <c r="B669" s="15" t="s">
        <v>112</v>
      </c>
      <c r="C669" s="15" t="s">
        <v>73</v>
      </c>
      <c r="D669" s="15" t="s">
        <v>74</v>
      </c>
      <c r="E669" s="29">
        <f>E670+E673</f>
        <v>9565</v>
      </c>
      <c r="F669" s="29">
        <f>F670+F673</f>
        <v>0</v>
      </c>
    </row>
    <row r="670" spans="1:6" s="8" customFormat="1" ht="66" outlineLevel="2">
      <c r="A670" s="51" t="s">
        <v>312</v>
      </c>
      <c r="B670" s="15" t="s">
        <v>112</v>
      </c>
      <c r="C670" s="34" t="s">
        <v>272</v>
      </c>
      <c r="D670" s="34" t="s">
        <v>74</v>
      </c>
      <c r="E670" s="29">
        <f>E671+E672</f>
        <v>9490.6</v>
      </c>
      <c r="F670" s="29">
        <f>F671+F672</f>
        <v>0</v>
      </c>
    </row>
    <row r="671" spans="1:6" s="8" customFormat="1" ht="49.5" outlineLevel="2">
      <c r="A671" s="21" t="s">
        <v>375</v>
      </c>
      <c r="B671" s="15" t="s">
        <v>112</v>
      </c>
      <c r="C671" s="34" t="s">
        <v>272</v>
      </c>
      <c r="D671" s="34" t="s">
        <v>135</v>
      </c>
      <c r="E671" s="29">
        <v>2900</v>
      </c>
      <c r="F671" s="29"/>
    </row>
    <row r="672" spans="1:6" s="8" customFormat="1" ht="115.5" outlineLevel="2">
      <c r="A672" s="51" t="s">
        <v>210</v>
      </c>
      <c r="B672" s="15" t="s">
        <v>112</v>
      </c>
      <c r="C672" s="34" t="s">
        <v>272</v>
      </c>
      <c r="D672" s="34" t="s">
        <v>151</v>
      </c>
      <c r="E672" s="29">
        <f>6321.1+269.5</f>
        <v>6590.6</v>
      </c>
      <c r="F672" s="29"/>
    </row>
    <row r="673" spans="1:6" s="8" customFormat="1" ht="82.5" outlineLevel="2">
      <c r="A673" s="21" t="s">
        <v>273</v>
      </c>
      <c r="B673" s="15" t="s">
        <v>112</v>
      </c>
      <c r="C673" s="17">
        <v>3409999</v>
      </c>
      <c r="D673" s="15" t="s">
        <v>74</v>
      </c>
      <c r="E673" s="29">
        <f>E674</f>
        <v>74.4</v>
      </c>
      <c r="F673" s="29">
        <f>F674</f>
        <v>0</v>
      </c>
    </row>
    <row r="674" spans="1:6" s="8" customFormat="1" ht="49.5" outlineLevel="2">
      <c r="A674" s="21" t="s">
        <v>375</v>
      </c>
      <c r="B674" s="15" t="s">
        <v>112</v>
      </c>
      <c r="C674" s="17">
        <v>3409999</v>
      </c>
      <c r="D674" s="15" t="s">
        <v>135</v>
      </c>
      <c r="E674" s="29">
        <v>74.4</v>
      </c>
      <c r="F674" s="29"/>
    </row>
    <row r="675" spans="1:6" s="11" customFormat="1" ht="49.5" outlineLevel="2">
      <c r="A675" s="49" t="s">
        <v>103</v>
      </c>
      <c r="B675" s="22" t="s">
        <v>104</v>
      </c>
      <c r="C675" s="22" t="s">
        <v>73</v>
      </c>
      <c r="D675" s="22" t="s">
        <v>74</v>
      </c>
      <c r="E675" s="30">
        <f aca="true" t="shared" si="1" ref="E675:F677">E676</f>
        <v>4087.56</v>
      </c>
      <c r="F675" s="30">
        <f t="shared" si="1"/>
        <v>0</v>
      </c>
    </row>
    <row r="676" spans="1:6" s="8" customFormat="1" ht="49.5" outlineLevel="2">
      <c r="A676" s="21" t="s">
        <v>105</v>
      </c>
      <c r="B676" s="15" t="s">
        <v>106</v>
      </c>
      <c r="C676" s="15" t="s">
        <v>73</v>
      </c>
      <c r="D676" s="15" t="s">
        <v>74</v>
      </c>
      <c r="E676" s="29">
        <f>E677</f>
        <v>4087.56</v>
      </c>
      <c r="F676" s="29">
        <f>F677</f>
        <v>0</v>
      </c>
    </row>
    <row r="677" spans="1:6" s="8" customFormat="1" ht="33" outlineLevel="2">
      <c r="A677" s="21" t="s">
        <v>87</v>
      </c>
      <c r="B677" s="15" t="s">
        <v>106</v>
      </c>
      <c r="C677" s="15" t="s">
        <v>372</v>
      </c>
      <c r="D677" s="15" t="s">
        <v>74</v>
      </c>
      <c r="E677" s="29">
        <f t="shared" si="1"/>
        <v>4087.56</v>
      </c>
      <c r="F677" s="29">
        <f t="shared" si="1"/>
        <v>0</v>
      </c>
    </row>
    <row r="678" spans="1:6" s="8" customFormat="1" ht="16.5" outlineLevel="2">
      <c r="A678" s="21" t="s">
        <v>161</v>
      </c>
      <c r="B678" s="15" t="s">
        <v>106</v>
      </c>
      <c r="C678" s="15" t="s">
        <v>372</v>
      </c>
      <c r="D678" s="15" t="s">
        <v>160</v>
      </c>
      <c r="E678" s="29">
        <v>4087.56</v>
      </c>
      <c r="F678" s="29"/>
    </row>
    <row r="679" spans="1:6" s="11" customFormat="1" ht="16.5" outlineLevel="2">
      <c r="A679" s="49" t="s">
        <v>387</v>
      </c>
      <c r="B679" s="20"/>
      <c r="C679" s="20"/>
      <c r="D679" s="20"/>
      <c r="E679" s="30">
        <f>E13+E188+E192+E220+E261+E371+E391+E551+E610+E675+E639+E655</f>
        <v>3220903.5</v>
      </c>
      <c r="F679" s="30">
        <f>F13+F188+F192+F220+F261+F371+F391+F551+F610+F675+F639+F655</f>
        <v>979477.5</v>
      </c>
    </row>
    <row r="682" ht="16.5">
      <c r="E682" s="78"/>
    </row>
  </sheetData>
  <sheetProtection/>
  <mergeCells count="3">
    <mergeCell ref="A9:D9"/>
    <mergeCell ref="A7:F7"/>
    <mergeCell ref="A8:F8"/>
  </mergeCells>
  <printOptions/>
  <pageMargins left="0.984251968503937" right="0.5905511811023623" top="0.3937007874015748" bottom="0.3937007874015748" header="0.1968503937007874" footer="0.15748031496062992"/>
  <pageSetup fitToHeight="50" horizontalDpi="600" verticalDpi="600" orientation="portrait" paperSize="9" scale="8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showGridLines="0" tabSelected="1" zoomScale="80" zoomScaleNormal="80" workbookViewId="0" topLeftCell="A1">
      <selection activeCell="D313" sqref="D313"/>
    </sheetView>
  </sheetViews>
  <sheetFormatPr defaultColWidth="9.140625" defaultRowHeight="12.75" outlineLevelRow="5"/>
  <cols>
    <col min="1" max="1" width="42.8515625" style="50" customWidth="1"/>
    <col min="2" max="2" width="6.8515625" style="46" customWidth="1"/>
    <col min="3" max="3" width="10.28125" style="46" customWidth="1"/>
    <col min="4" max="4" width="6.28125" style="46" customWidth="1"/>
    <col min="5" max="5" width="18.00390625" style="44" customWidth="1"/>
    <col min="6" max="6" width="18.00390625" style="3" customWidth="1"/>
    <col min="7" max="8" width="10.8515625" style="7" bestFit="1" customWidth="1"/>
    <col min="9" max="16384" width="9.140625" style="7" customWidth="1"/>
  </cols>
  <sheetData>
    <row r="1" spans="4:6" ht="16.5">
      <c r="D1" s="66" t="s">
        <v>395</v>
      </c>
      <c r="E1" s="35"/>
      <c r="F1" s="36"/>
    </row>
    <row r="2" spans="4:6" ht="16.5">
      <c r="D2" s="67" t="s">
        <v>391</v>
      </c>
      <c r="E2" s="35"/>
      <c r="F2" s="36"/>
    </row>
    <row r="3" spans="4:6" ht="16.5">
      <c r="D3" s="67" t="s">
        <v>392</v>
      </c>
      <c r="E3" s="35"/>
      <c r="F3" s="36"/>
    </row>
    <row r="4" spans="4:6" ht="16.5">
      <c r="D4" s="67" t="s">
        <v>393</v>
      </c>
      <c r="E4" s="35"/>
      <c r="F4" s="36"/>
    </row>
    <row r="5" ht="16.5">
      <c r="D5" s="67" t="s">
        <v>394</v>
      </c>
    </row>
    <row r="6" spans="4:5" ht="12" customHeight="1">
      <c r="D6" s="67"/>
      <c r="E6" s="65"/>
    </row>
    <row r="7" spans="1:6" ht="16.5">
      <c r="A7" s="87" t="s">
        <v>64</v>
      </c>
      <c r="B7" s="87"/>
      <c r="C7" s="87"/>
      <c r="D7" s="87"/>
      <c r="E7" s="87"/>
      <c r="F7" s="87"/>
    </row>
    <row r="8" spans="1:6" ht="53.25" customHeight="1">
      <c r="A8" s="88" t="s">
        <v>437</v>
      </c>
      <c r="B8" s="88"/>
      <c r="C8" s="88"/>
      <c r="D8" s="88"/>
      <c r="E8" s="88"/>
      <c r="F8" s="88"/>
    </row>
    <row r="9" spans="1:4" ht="15.75" customHeight="1">
      <c r="A9" s="87"/>
      <c r="B9" s="87"/>
      <c r="C9" s="87"/>
      <c r="D9" s="87"/>
    </row>
    <row r="10" spans="1:6" s="8" customFormat="1" ht="15.75" customHeight="1">
      <c r="A10" s="50"/>
      <c r="B10" s="45"/>
      <c r="C10" s="45"/>
      <c r="D10" s="45"/>
      <c r="E10" s="27"/>
      <c r="F10" s="39" t="s">
        <v>62</v>
      </c>
    </row>
    <row r="11" spans="1:6" s="9" customFormat="1" ht="83.25" customHeight="1">
      <c r="A11" s="4" t="s">
        <v>67</v>
      </c>
      <c r="B11" s="4" t="s">
        <v>68</v>
      </c>
      <c r="C11" s="4" t="s">
        <v>69</v>
      </c>
      <c r="D11" s="4" t="s">
        <v>70</v>
      </c>
      <c r="E11" s="64" t="s">
        <v>389</v>
      </c>
      <c r="F11" s="64" t="s">
        <v>390</v>
      </c>
    </row>
    <row r="12" spans="1:6" s="8" customFormat="1" ht="16.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s="11" customFormat="1" ht="33">
      <c r="A13" s="49" t="s">
        <v>71</v>
      </c>
      <c r="B13" s="22" t="s">
        <v>72</v>
      </c>
      <c r="C13" s="22" t="s">
        <v>73</v>
      </c>
      <c r="D13" s="22" t="s">
        <v>74</v>
      </c>
      <c r="E13" s="5">
        <f>E14+E17+E32+E40+E47+E59+E64+E70</f>
        <v>376270.12</v>
      </c>
      <c r="F13" s="5">
        <f>F14+F17+F32+F40+F47+F59+F64+F70</f>
        <v>372295.36</v>
      </c>
    </row>
    <row r="14" spans="1:6" s="8" customFormat="1" ht="66" outlineLevel="1">
      <c r="A14" s="21" t="s">
        <v>75</v>
      </c>
      <c r="B14" s="15" t="s">
        <v>76</v>
      </c>
      <c r="C14" s="15" t="s">
        <v>73</v>
      </c>
      <c r="D14" s="15" t="s">
        <v>74</v>
      </c>
      <c r="E14" s="29">
        <f>E15</f>
        <v>2278.52</v>
      </c>
      <c r="F14" s="29">
        <f>F15</f>
        <v>2348.64</v>
      </c>
    </row>
    <row r="15" spans="1:6" s="8" customFormat="1" ht="16.5" outlineLevel="3">
      <c r="A15" s="21" t="s">
        <v>240</v>
      </c>
      <c r="B15" s="15" t="s">
        <v>76</v>
      </c>
      <c r="C15" s="15" t="s">
        <v>237</v>
      </c>
      <c r="D15" s="15" t="s">
        <v>74</v>
      </c>
      <c r="E15" s="29">
        <f>E16</f>
        <v>2278.52</v>
      </c>
      <c r="F15" s="29">
        <f>F16</f>
        <v>2348.64</v>
      </c>
    </row>
    <row r="16" spans="1:6" s="8" customFormat="1" ht="66" outlineLevel="5">
      <c r="A16" s="21" t="s">
        <v>373</v>
      </c>
      <c r="B16" s="15" t="s">
        <v>76</v>
      </c>
      <c r="C16" s="15" t="s">
        <v>237</v>
      </c>
      <c r="D16" s="15" t="s">
        <v>132</v>
      </c>
      <c r="E16" s="29">
        <v>2278.52</v>
      </c>
      <c r="F16" s="29">
        <v>2348.64</v>
      </c>
    </row>
    <row r="17" spans="1:6" s="8" customFormat="1" ht="82.5" outlineLevel="1">
      <c r="A17" s="21" t="s">
        <v>77</v>
      </c>
      <c r="B17" s="15" t="s">
        <v>81</v>
      </c>
      <c r="C17" s="15" t="s">
        <v>73</v>
      </c>
      <c r="D17" s="15" t="s">
        <v>74</v>
      </c>
      <c r="E17" s="29">
        <f>E18+E28+E30</f>
        <v>18728.699999999997</v>
      </c>
      <c r="F17" s="29">
        <f>F18+F28+F30</f>
        <v>19280.829999999998</v>
      </c>
    </row>
    <row r="18" spans="1:6" s="8" customFormat="1" ht="82.5" outlineLevel="3">
      <c r="A18" s="21" t="s">
        <v>399</v>
      </c>
      <c r="B18" s="15" t="s">
        <v>81</v>
      </c>
      <c r="C18" s="15" t="s">
        <v>239</v>
      </c>
      <c r="D18" s="15" t="s">
        <v>74</v>
      </c>
      <c r="E18" s="29">
        <f>E19+E22+E25+E26+E27</f>
        <v>14644.399999999998</v>
      </c>
      <c r="F18" s="29">
        <f>F19+F22+F25+F26+F27</f>
        <v>15003.23</v>
      </c>
    </row>
    <row r="19" spans="1:6" s="8" customFormat="1" ht="49.5" outlineLevel="5">
      <c r="A19" s="21" t="s">
        <v>172</v>
      </c>
      <c r="B19" s="15" t="s">
        <v>81</v>
      </c>
      <c r="C19" s="15" t="s">
        <v>239</v>
      </c>
      <c r="D19" s="15" t="s">
        <v>171</v>
      </c>
      <c r="E19" s="29">
        <f>E20+E21</f>
        <v>11969.699999999999</v>
      </c>
      <c r="F19" s="29">
        <f>F20+F21</f>
        <v>12328.529999999999</v>
      </c>
    </row>
    <row r="20" spans="1:6" s="8" customFormat="1" ht="66" outlineLevel="5">
      <c r="A20" s="21" t="s">
        <v>373</v>
      </c>
      <c r="B20" s="15" t="s">
        <v>81</v>
      </c>
      <c r="C20" s="15" t="s">
        <v>239</v>
      </c>
      <c r="D20" s="15" t="s">
        <v>132</v>
      </c>
      <c r="E20" s="29">
        <v>11929.8</v>
      </c>
      <c r="F20" s="29">
        <v>12288.63</v>
      </c>
    </row>
    <row r="21" spans="1:6" s="8" customFormat="1" ht="66" outlineLevel="5">
      <c r="A21" s="12" t="s">
        <v>385</v>
      </c>
      <c r="B21" s="15" t="s">
        <v>81</v>
      </c>
      <c r="C21" s="15" t="s">
        <v>239</v>
      </c>
      <c r="D21" s="15" t="s">
        <v>133</v>
      </c>
      <c r="E21" s="29">
        <v>39.9</v>
      </c>
      <c r="F21" s="29">
        <v>39.9</v>
      </c>
    </row>
    <row r="22" spans="1:6" s="8" customFormat="1" ht="49.5" outlineLevel="5">
      <c r="A22" s="21" t="s">
        <v>188</v>
      </c>
      <c r="B22" s="15" t="s">
        <v>81</v>
      </c>
      <c r="C22" s="15" t="s">
        <v>239</v>
      </c>
      <c r="D22" s="15" t="s">
        <v>168</v>
      </c>
      <c r="E22" s="29">
        <f>E23+E24</f>
        <v>2638.7</v>
      </c>
      <c r="F22" s="29">
        <f>F23+F24</f>
        <v>2638.7</v>
      </c>
    </row>
    <row r="23" spans="1:6" s="8" customFormat="1" ht="49.5" outlineLevel="5">
      <c r="A23" s="21" t="s">
        <v>158</v>
      </c>
      <c r="B23" s="15" t="s">
        <v>81</v>
      </c>
      <c r="C23" s="15" t="s">
        <v>239</v>
      </c>
      <c r="D23" s="15" t="s">
        <v>134</v>
      </c>
      <c r="E23" s="29">
        <v>1135.3</v>
      </c>
      <c r="F23" s="29">
        <v>1135.3</v>
      </c>
    </row>
    <row r="24" spans="1:6" s="8" customFormat="1" ht="49.5" outlineLevel="5">
      <c r="A24" s="21" t="s">
        <v>375</v>
      </c>
      <c r="B24" s="15" t="s">
        <v>81</v>
      </c>
      <c r="C24" s="15" t="s">
        <v>239</v>
      </c>
      <c r="D24" s="15" t="s">
        <v>135</v>
      </c>
      <c r="E24" s="29">
        <f>1497.6+5.8</f>
        <v>1503.3999999999999</v>
      </c>
      <c r="F24" s="29">
        <f>1497.6+5.8</f>
        <v>1503.3999999999999</v>
      </c>
    </row>
    <row r="25" spans="1:6" s="8" customFormat="1" ht="16.5" hidden="1" outlineLevel="5">
      <c r="A25" s="21" t="s">
        <v>148</v>
      </c>
      <c r="B25" s="15" t="s">
        <v>81</v>
      </c>
      <c r="C25" s="15" t="s">
        <v>239</v>
      </c>
      <c r="D25" s="15" t="s">
        <v>147</v>
      </c>
      <c r="E25" s="29"/>
      <c r="F25" s="29"/>
    </row>
    <row r="26" spans="1:6" s="8" customFormat="1" ht="33" outlineLevel="5">
      <c r="A26" s="21" t="s">
        <v>21</v>
      </c>
      <c r="B26" s="15" t="s">
        <v>81</v>
      </c>
      <c r="C26" s="15" t="s">
        <v>239</v>
      </c>
      <c r="D26" s="15" t="s">
        <v>142</v>
      </c>
      <c r="E26" s="29">
        <v>36</v>
      </c>
      <c r="F26" s="29">
        <v>36</v>
      </c>
    </row>
    <row r="27" spans="1:6" s="8" customFormat="1" ht="33" hidden="1" outlineLevel="5">
      <c r="A27" s="12" t="s">
        <v>141</v>
      </c>
      <c r="B27" s="15" t="s">
        <v>81</v>
      </c>
      <c r="C27" s="15" t="s">
        <v>239</v>
      </c>
      <c r="D27" s="15" t="s">
        <v>140</v>
      </c>
      <c r="E27" s="29"/>
      <c r="F27" s="29"/>
    </row>
    <row r="28" spans="1:6" s="8" customFormat="1" ht="33" outlineLevel="3" collapsed="1">
      <c r="A28" s="21" t="s">
        <v>241</v>
      </c>
      <c r="B28" s="15" t="s">
        <v>81</v>
      </c>
      <c r="C28" s="15" t="s">
        <v>242</v>
      </c>
      <c r="D28" s="15" t="s">
        <v>74</v>
      </c>
      <c r="E28" s="29">
        <f>E29</f>
        <v>2416.7</v>
      </c>
      <c r="F28" s="29">
        <f>F29</f>
        <v>2531.8</v>
      </c>
    </row>
    <row r="29" spans="1:6" s="8" customFormat="1" ht="66" outlineLevel="5">
      <c r="A29" s="21" t="s">
        <v>373</v>
      </c>
      <c r="B29" s="15" t="s">
        <v>81</v>
      </c>
      <c r="C29" s="15" t="s">
        <v>242</v>
      </c>
      <c r="D29" s="15" t="s">
        <v>132</v>
      </c>
      <c r="E29" s="29">
        <v>2416.7</v>
      </c>
      <c r="F29" s="29">
        <v>2531.8</v>
      </c>
    </row>
    <row r="30" spans="1:6" s="8" customFormat="1" ht="33" outlineLevel="3">
      <c r="A30" s="21" t="s">
        <v>244</v>
      </c>
      <c r="B30" s="15" t="s">
        <v>81</v>
      </c>
      <c r="C30" s="15" t="s">
        <v>243</v>
      </c>
      <c r="D30" s="15" t="s">
        <v>74</v>
      </c>
      <c r="E30" s="29">
        <f>E31</f>
        <v>1667.6</v>
      </c>
      <c r="F30" s="29">
        <f>F31</f>
        <v>1745.8</v>
      </c>
    </row>
    <row r="31" spans="1:6" s="8" customFormat="1" ht="66" outlineLevel="5">
      <c r="A31" s="21" t="s">
        <v>373</v>
      </c>
      <c r="B31" s="15" t="s">
        <v>81</v>
      </c>
      <c r="C31" s="15" t="s">
        <v>243</v>
      </c>
      <c r="D31" s="15" t="s">
        <v>132</v>
      </c>
      <c r="E31" s="29">
        <v>1667.6</v>
      </c>
      <c r="F31" s="29">
        <v>1745.8</v>
      </c>
    </row>
    <row r="32" spans="1:6" s="8" customFormat="1" ht="99" outlineLevel="1">
      <c r="A32" s="21" t="s">
        <v>82</v>
      </c>
      <c r="B32" s="15" t="s">
        <v>83</v>
      </c>
      <c r="C32" s="15" t="s">
        <v>73</v>
      </c>
      <c r="D32" s="15" t="s">
        <v>74</v>
      </c>
      <c r="E32" s="29">
        <f>E33</f>
        <v>50545.37</v>
      </c>
      <c r="F32" s="29">
        <f>F33</f>
        <v>52100.909999999996</v>
      </c>
    </row>
    <row r="33" spans="1:6" s="8" customFormat="1" ht="82.5" outlineLevel="3">
      <c r="A33" s="21" t="s">
        <v>399</v>
      </c>
      <c r="B33" s="15" t="s">
        <v>83</v>
      </c>
      <c r="C33" s="15" t="s">
        <v>239</v>
      </c>
      <c r="D33" s="15" t="s">
        <v>74</v>
      </c>
      <c r="E33" s="29">
        <f>E34+E37</f>
        <v>50545.37</v>
      </c>
      <c r="F33" s="29">
        <f>F34+F37</f>
        <v>52100.909999999996</v>
      </c>
    </row>
    <row r="34" spans="1:6" s="8" customFormat="1" ht="49.5" outlineLevel="5">
      <c r="A34" s="21" t="s">
        <v>172</v>
      </c>
      <c r="B34" s="15" t="s">
        <v>83</v>
      </c>
      <c r="C34" s="15" t="s">
        <v>239</v>
      </c>
      <c r="D34" s="15" t="s">
        <v>171</v>
      </c>
      <c r="E34" s="29">
        <f>E35+E36</f>
        <v>50154.62</v>
      </c>
      <c r="F34" s="29">
        <f>F35+F36</f>
        <v>51698.13</v>
      </c>
    </row>
    <row r="35" spans="1:6" s="8" customFormat="1" ht="66" outlineLevel="5">
      <c r="A35" s="21" t="s">
        <v>373</v>
      </c>
      <c r="B35" s="15" t="s">
        <v>83</v>
      </c>
      <c r="C35" s="15" t="s">
        <v>239</v>
      </c>
      <c r="D35" s="15" t="s">
        <v>132</v>
      </c>
      <c r="E35" s="29">
        <v>50119.12</v>
      </c>
      <c r="F35" s="29">
        <v>51661.54</v>
      </c>
    </row>
    <row r="36" spans="1:6" s="8" customFormat="1" ht="66" outlineLevel="5">
      <c r="A36" s="12" t="s">
        <v>385</v>
      </c>
      <c r="B36" s="15" t="s">
        <v>83</v>
      </c>
      <c r="C36" s="15" t="s">
        <v>239</v>
      </c>
      <c r="D36" s="15" t="s">
        <v>133</v>
      </c>
      <c r="E36" s="29">
        <v>35.5</v>
      </c>
      <c r="F36" s="29">
        <v>36.59</v>
      </c>
    </row>
    <row r="37" spans="1:6" s="8" customFormat="1" ht="49.5" outlineLevel="5">
      <c r="A37" s="21" t="s">
        <v>190</v>
      </c>
      <c r="B37" s="15" t="s">
        <v>83</v>
      </c>
      <c r="C37" s="15" t="s">
        <v>239</v>
      </c>
      <c r="D37" s="15" t="s">
        <v>168</v>
      </c>
      <c r="E37" s="29">
        <f>E38+E39</f>
        <v>390.75</v>
      </c>
      <c r="F37" s="29">
        <f>F38+F39</f>
        <v>402.78</v>
      </c>
    </row>
    <row r="38" spans="1:6" s="8" customFormat="1" ht="49.5" hidden="1" outlineLevel="5">
      <c r="A38" s="21" t="s">
        <v>158</v>
      </c>
      <c r="B38" s="15" t="s">
        <v>83</v>
      </c>
      <c r="C38" s="15" t="s">
        <v>239</v>
      </c>
      <c r="D38" s="15" t="s">
        <v>134</v>
      </c>
      <c r="E38" s="29"/>
      <c r="F38" s="29"/>
    </row>
    <row r="39" spans="1:6" s="8" customFormat="1" ht="49.5" outlineLevel="5">
      <c r="A39" s="21" t="s">
        <v>375</v>
      </c>
      <c r="B39" s="15" t="s">
        <v>83</v>
      </c>
      <c r="C39" s="15" t="s">
        <v>239</v>
      </c>
      <c r="D39" s="15" t="s">
        <v>135</v>
      </c>
      <c r="E39" s="29">
        <v>390.75</v>
      </c>
      <c r="F39" s="29">
        <v>402.78</v>
      </c>
    </row>
    <row r="40" spans="1:6" s="8" customFormat="1" ht="16.5" outlineLevel="5">
      <c r="A40" s="51" t="s">
        <v>53</v>
      </c>
      <c r="B40" s="34" t="s">
        <v>52</v>
      </c>
      <c r="C40" s="34" t="s">
        <v>73</v>
      </c>
      <c r="D40" s="34" t="s">
        <v>74</v>
      </c>
      <c r="E40" s="29">
        <f>E41+E43+E45</f>
        <v>0</v>
      </c>
      <c r="F40" s="29">
        <f>F41+F43+F45</f>
        <v>325.04</v>
      </c>
    </row>
    <row r="41" spans="1:6" s="8" customFormat="1" ht="66" outlineLevel="5">
      <c r="A41" s="51" t="s">
        <v>425</v>
      </c>
      <c r="B41" s="34" t="s">
        <v>52</v>
      </c>
      <c r="C41" s="34" t="s">
        <v>426</v>
      </c>
      <c r="D41" s="34" t="s">
        <v>74</v>
      </c>
      <c r="E41" s="29">
        <f>E42</f>
        <v>0</v>
      </c>
      <c r="F41" s="33">
        <f>F42</f>
        <v>325.04</v>
      </c>
    </row>
    <row r="42" spans="1:6" s="8" customFormat="1" ht="49.5" outlineLevel="5">
      <c r="A42" s="51" t="s">
        <v>375</v>
      </c>
      <c r="B42" s="34" t="s">
        <v>52</v>
      </c>
      <c r="C42" s="34" t="s">
        <v>426</v>
      </c>
      <c r="D42" s="34" t="s">
        <v>135</v>
      </c>
      <c r="E42" s="29"/>
      <c r="F42" s="33">
        <v>325.04</v>
      </c>
    </row>
    <row r="43" spans="1:6" s="8" customFormat="1" ht="66" hidden="1" outlineLevel="5">
      <c r="A43" s="51" t="s">
        <v>223</v>
      </c>
      <c r="B43" s="34" t="s">
        <v>52</v>
      </c>
      <c r="C43" s="34" t="s">
        <v>226</v>
      </c>
      <c r="D43" s="34" t="s">
        <v>74</v>
      </c>
      <c r="E43" s="29">
        <f>E44</f>
        <v>0</v>
      </c>
      <c r="F43" s="29">
        <f>F44</f>
        <v>0</v>
      </c>
    </row>
    <row r="44" spans="1:6" s="8" customFormat="1" ht="49.5" hidden="1" outlineLevel="5">
      <c r="A44" s="51" t="s">
        <v>375</v>
      </c>
      <c r="B44" s="34" t="s">
        <v>52</v>
      </c>
      <c r="C44" s="34" t="s">
        <v>226</v>
      </c>
      <c r="D44" s="34" t="s">
        <v>135</v>
      </c>
      <c r="E44" s="29"/>
      <c r="F44" s="33"/>
    </row>
    <row r="45" spans="1:6" s="8" customFormat="1" ht="49.5" hidden="1" outlineLevel="5">
      <c r="A45" s="51" t="s">
        <v>224</v>
      </c>
      <c r="B45" s="34" t="s">
        <v>52</v>
      </c>
      <c r="C45" s="34" t="s">
        <v>227</v>
      </c>
      <c r="D45" s="34" t="s">
        <v>74</v>
      </c>
      <c r="E45" s="29">
        <f>E46</f>
        <v>0</v>
      </c>
      <c r="F45" s="29">
        <f>F46</f>
        <v>0</v>
      </c>
    </row>
    <row r="46" spans="1:6" s="8" customFormat="1" ht="49.5" hidden="1" outlineLevel="5">
      <c r="A46" s="51" t="s">
        <v>375</v>
      </c>
      <c r="B46" s="34" t="s">
        <v>52</v>
      </c>
      <c r="C46" s="34" t="s">
        <v>227</v>
      </c>
      <c r="D46" s="34" t="s">
        <v>135</v>
      </c>
      <c r="E46" s="29"/>
      <c r="F46" s="33"/>
    </row>
    <row r="47" spans="1:6" s="8" customFormat="1" ht="66" outlineLevel="1" collapsed="1">
      <c r="A47" s="21" t="s">
        <v>84</v>
      </c>
      <c r="B47" s="15" t="s">
        <v>85</v>
      </c>
      <c r="C47" s="15" t="s">
        <v>73</v>
      </c>
      <c r="D47" s="15" t="s">
        <v>74</v>
      </c>
      <c r="E47" s="29">
        <f>E48+E57</f>
        <v>23749.31</v>
      </c>
      <c r="F47" s="29">
        <f>F48+F57</f>
        <v>24483.5</v>
      </c>
    </row>
    <row r="48" spans="1:6" s="8" customFormat="1" ht="82.5" outlineLevel="3">
      <c r="A48" s="21" t="s">
        <v>399</v>
      </c>
      <c r="B48" s="15" t="s">
        <v>85</v>
      </c>
      <c r="C48" s="15" t="s">
        <v>239</v>
      </c>
      <c r="D48" s="15" t="s">
        <v>74</v>
      </c>
      <c r="E48" s="29">
        <f>E49+E52+E55+E56</f>
        <v>22536.41</v>
      </c>
      <c r="F48" s="29">
        <f>F49+F52+F55+F56</f>
        <v>23228.8</v>
      </c>
    </row>
    <row r="49" spans="1:6" s="8" customFormat="1" ht="49.5" outlineLevel="5">
      <c r="A49" s="21" t="s">
        <v>172</v>
      </c>
      <c r="B49" s="15" t="s">
        <v>85</v>
      </c>
      <c r="C49" s="15" t="s">
        <v>239</v>
      </c>
      <c r="D49" s="15" t="s">
        <v>171</v>
      </c>
      <c r="E49" s="29">
        <f>E50+E51</f>
        <v>20007.93</v>
      </c>
      <c r="F49" s="29">
        <f>F50+F51</f>
        <v>20651.27</v>
      </c>
    </row>
    <row r="50" spans="1:6" s="8" customFormat="1" ht="66" outlineLevel="5">
      <c r="A50" s="21" t="s">
        <v>373</v>
      </c>
      <c r="B50" s="15" t="s">
        <v>85</v>
      </c>
      <c r="C50" s="15" t="s">
        <v>239</v>
      </c>
      <c r="D50" s="15" t="s">
        <v>132</v>
      </c>
      <c r="E50" s="29">
        <f>15529.6+4466.08+0.05</f>
        <v>19995.73</v>
      </c>
      <c r="F50" s="29">
        <f>16019+4620.07</f>
        <v>20639.07</v>
      </c>
    </row>
    <row r="51" spans="1:6" s="8" customFormat="1" ht="66" outlineLevel="5">
      <c r="A51" s="12" t="s">
        <v>385</v>
      </c>
      <c r="B51" s="15" t="s">
        <v>85</v>
      </c>
      <c r="C51" s="15" t="s">
        <v>239</v>
      </c>
      <c r="D51" s="15" t="s">
        <v>133</v>
      </c>
      <c r="E51" s="29">
        <v>12.2</v>
      </c>
      <c r="F51" s="29">
        <v>12.2</v>
      </c>
    </row>
    <row r="52" spans="1:6" s="8" customFormat="1" ht="33.75" customHeight="1" outlineLevel="5">
      <c r="A52" s="21" t="s">
        <v>186</v>
      </c>
      <c r="B52" s="15" t="s">
        <v>85</v>
      </c>
      <c r="C52" s="15" t="s">
        <v>239</v>
      </c>
      <c r="D52" s="15" t="s">
        <v>168</v>
      </c>
      <c r="E52" s="29">
        <f>E53+E54</f>
        <v>2522.48</v>
      </c>
      <c r="F52" s="29">
        <f>F53+F54</f>
        <v>2571.5299999999997</v>
      </c>
    </row>
    <row r="53" spans="1:6" s="8" customFormat="1" ht="49.5" outlineLevel="5">
      <c r="A53" s="21" t="s">
        <v>158</v>
      </c>
      <c r="B53" s="15" t="s">
        <v>85</v>
      </c>
      <c r="C53" s="15" t="s">
        <v>239</v>
      </c>
      <c r="D53" s="15" t="s">
        <v>134</v>
      </c>
      <c r="E53" s="29">
        <f>1376.98+602.2</f>
        <v>1979.18</v>
      </c>
      <c r="F53" s="29">
        <f>1426.03+602.2</f>
        <v>2028.23</v>
      </c>
    </row>
    <row r="54" spans="1:6" s="8" customFormat="1" ht="49.5" outlineLevel="5">
      <c r="A54" s="21" t="s">
        <v>375</v>
      </c>
      <c r="B54" s="15" t="s">
        <v>85</v>
      </c>
      <c r="C54" s="15" t="s">
        <v>239</v>
      </c>
      <c r="D54" s="15" t="s">
        <v>135</v>
      </c>
      <c r="E54" s="29">
        <f>222.9+320.4</f>
        <v>543.3</v>
      </c>
      <c r="F54" s="29">
        <f>222.9+320.4</f>
        <v>543.3</v>
      </c>
    </row>
    <row r="55" spans="1:6" s="8" customFormat="1" ht="33" outlineLevel="5">
      <c r="A55" s="21" t="s">
        <v>21</v>
      </c>
      <c r="B55" s="15" t="s">
        <v>85</v>
      </c>
      <c r="C55" s="15" t="s">
        <v>239</v>
      </c>
      <c r="D55" s="15" t="s">
        <v>142</v>
      </c>
      <c r="E55" s="29">
        <v>6</v>
      </c>
      <c r="F55" s="29">
        <v>6</v>
      </c>
    </row>
    <row r="56" spans="1:6" s="8" customFormat="1" ht="33" hidden="1" outlineLevel="5">
      <c r="A56" s="12" t="s">
        <v>141</v>
      </c>
      <c r="B56" s="15" t="s">
        <v>85</v>
      </c>
      <c r="C56" s="15" t="s">
        <v>239</v>
      </c>
      <c r="D56" s="15" t="s">
        <v>140</v>
      </c>
      <c r="E56" s="29"/>
      <c r="F56" s="29"/>
    </row>
    <row r="57" spans="1:6" s="8" customFormat="1" ht="35.25" customHeight="1" outlineLevel="5">
      <c r="A57" s="21" t="s">
        <v>245</v>
      </c>
      <c r="B57" s="15" t="s">
        <v>85</v>
      </c>
      <c r="C57" s="15" t="s">
        <v>246</v>
      </c>
      <c r="D57" s="15" t="s">
        <v>74</v>
      </c>
      <c r="E57" s="29">
        <f>E58</f>
        <v>1212.9</v>
      </c>
      <c r="F57" s="29">
        <f>F58</f>
        <v>1254.7</v>
      </c>
    </row>
    <row r="58" spans="1:6" s="8" customFormat="1" ht="66" outlineLevel="5">
      <c r="A58" s="21" t="s">
        <v>373</v>
      </c>
      <c r="B58" s="15" t="s">
        <v>85</v>
      </c>
      <c r="C58" s="15" t="s">
        <v>246</v>
      </c>
      <c r="D58" s="15" t="s">
        <v>132</v>
      </c>
      <c r="E58" s="29">
        <v>1212.9</v>
      </c>
      <c r="F58" s="29">
        <v>1254.7</v>
      </c>
    </row>
    <row r="59" spans="1:6" s="8" customFormat="1" ht="33" hidden="1" outlineLevel="5">
      <c r="A59" s="21" t="s">
        <v>78</v>
      </c>
      <c r="B59" s="15" t="s">
        <v>79</v>
      </c>
      <c r="C59" s="15" t="s">
        <v>73</v>
      </c>
      <c r="D59" s="15" t="s">
        <v>74</v>
      </c>
      <c r="E59" s="29">
        <f>E60+E62</f>
        <v>0</v>
      </c>
      <c r="F59" s="29">
        <f>F60+F62</f>
        <v>0</v>
      </c>
    </row>
    <row r="60" spans="1:6" s="8" customFormat="1" ht="49.5" hidden="1" outlineLevel="5">
      <c r="A60" s="21" t="s">
        <v>66</v>
      </c>
      <c r="B60" s="15" t="s">
        <v>79</v>
      </c>
      <c r="C60" s="15" t="s">
        <v>249</v>
      </c>
      <c r="D60" s="15" t="s">
        <v>74</v>
      </c>
      <c r="E60" s="29">
        <f>E61</f>
        <v>0</v>
      </c>
      <c r="F60" s="29">
        <f>F61</f>
        <v>0</v>
      </c>
    </row>
    <row r="61" spans="1:6" s="8" customFormat="1" ht="49.5" hidden="1" outlineLevel="5">
      <c r="A61" s="21" t="s">
        <v>375</v>
      </c>
      <c r="B61" s="15" t="s">
        <v>79</v>
      </c>
      <c r="C61" s="15" t="s">
        <v>249</v>
      </c>
      <c r="D61" s="15" t="s">
        <v>135</v>
      </c>
      <c r="E61" s="29"/>
      <c r="F61" s="29"/>
    </row>
    <row r="62" spans="1:6" s="8" customFormat="1" ht="33" hidden="1" outlineLevel="5">
      <c r="A62" s="21" t="s">
        <v>80</v>
      </c>
      <c r="B62" s="15" t="s">
        <v>79</v>
      </c>
      <c r="C62" s="15" t="s">
        <v>250</v>
      </c>
      <c r="D62" s="15" t="s">
        <v>74</v>
      </c>
      <c r="E62" s="29">
        <f>E63</f>
        <v>0</v>
      </c>
      <c r="F62" s="29">
        <f>F63</f>
        <v>0</v>
      </c>
    </row>
    <row r="63" spans="1:6" s="8" customFormat="1" ht="49.5" hidden="1" outlineLevel="5">
      <c r="A63" s="21" t="s">
        <v>375</v>
      </c>
      <c r="B63" s="15" t="s">
        <v>79</v>
      </c>
      <c r="C63" s="15" t="s">
        <v>250</v>
      </c>
      <c r="D63" s="15" t="s">
        <v>135</v>
      </c>
      <c r="E63" s="29"/>
      <c r="F63" s="29"/>
    </row>
    <row r="64" spans="1:6" s="8" customFormat="1" ht="16.5" outlineLevel="1" collapsed="1">
      <c r="A64" s="21" t="s">
        <v>88</v>
      </c>
      <c r="B64" s="15" t="s">
        <v>86</v>
      </c>
      <c r="C64" s="15" t="s">
        <v>73</v>
      </c>
      <c r="D64" s="15" t="s">
        <v>74</v>
      </c>
      <c r="E64" s="29">
        <f>E65</f>
        <v>79064.5</v>
      </c>
      <c r="F64" s="29">
        <f>F65</f>
        <v>73213.68</v>
      </c>
    </row>
    <row r="65" spans="1:6" s="8" customFormat="1" ht="33.75" customHeight="1" outlineLevel="3">
      <c r="A65" s="21" t="s">
        <v>440</v>
      </c>
      <c r="B65" s="15" t="s">
        <v>86</v>
      </c>
      <c r="C65" s="15" t="s">
        <v>251</v>
      </c>
      <c r="D65" s="15" t="s">
        <v>74</v>
      </c>
      <c r="E65" s="29">
        <f>E66</f>
        <v>79064.5</v>
      </c>
      <c r="F65" s="29">
        <f>F66</f>
        <v>73213.68</v>
      </c>
    </row>
    <row r="66" spans="1:6" s="8" customFormat="1" ht="16.5" outlineLevel="5">
      <c r="A66" s="14" t="s">
        <v>139</v>
      </c>
      <c r="B66" s="15" t="s">
        <v>86</v>
      </c>
      <c r="C66" s="15" t="s">
        <v>251</v>
      </c>
      <c r="D66" s="15" t="s">
        <v>138</v>
      </c>
      <c r="E66" s="29">
        <f>42967-2000+4330+33767.5</f>
        <v>79064.5</v>
      </c>
      <c r="F66" s="29">
        <f>35527.38+4520+33166.3</f>
        <v>73213.68</v>
      </c>
    </row>
    <row r="67" spans="1:6" s="8" customFormat="1" ht="16.5" outlineLevel="5">
      <c r="A67" s="21" t="s">
        <v>59</v>
      </c>
      <c r="B67" s="15"/>
      <c r="C67" s="15"/>
      <c r="D67" s="15"/>
      <c r="E67" s="29"/>
      <c r="F67" s="29"/>
    </row>
    <row r="68" spans="1:6" s="8" customFormat="1" ht="16.5" outlineLevel="5">
      <c r="A68" s="21" t="s">
        <v>60</v>
      </c>
      <c r="B68" s="15"/>
      <c r="C68" s="15"/>
      <c r="D68" s="15"/>
      <c r="E68" s="29">
        <v>76064.5</v>
      </c>
      <c r="F68" s="29">
        <v>70213.68</v>
      </c>
    </row>
    <row r="69" spans="1:6" s="8" customFormat="1" ht="49.5" outlineLevel="5">
      <c r="A69" s="21" t="s">
        <v>61</v>
      </c>
      <c r="B69" s="15"/>
      <c r="C69" s="15"/>
      <c r="D69" s="15"/>
      <c r="E69" s="29">
        <v>3000</v>
      </c>
      <c r="F69" s="29">
        <v>3000</v>
      </c>
    </row>
    <row r="70" spans="1:6" s="8" customFormat="1" ht="16.5" outlineLevel="1">
      <c r="A70" s="21" t="s">
        <v>89</v>
      </c>
      <c r="B70" s="15" t="s">
        <v>102</v>
      </c>
      <c r="C70" s="15" t="s">
        <v>73</v>
      </c>
      <c r="D70" s="15" t="s">
        <v>74</v>
      </c>
      <c r="E70" s="29">
        <f>E163+E104+E113+E172+E174+E115+E117+E119+E122+E125+E127+E137+E147+E71+E155+E177+E179+E79+E81+E85+E90+E94+E97+E99+E101+E88</f>
        <v>201903.72</v>
      </c>
      <c r="F70" s="29">
        <f>F163+F104+F113+F172+F174+F115+F117+F119+F122+F125+F127+F137+F147+F71+F155+F177+F179+F79+F81+F85+F90+F94+F97+F99+F101+F88</f>
        <v>200542.76</v>
      </c>
    </row>
    <row r="71" spans="1:6" s="8" customFormat="1" ht="82.5" outlineLevel="5">
      <c r="A71" s="12" t="s">
        <v>54</v>
      </c>
      <c r="B71" s="15" t="s">
        <v>102</v>
      </c>
      <c r="C71" s="15" t="s">
        <v>265</v>
      </c>
      <c r="D71" s="15" t="s">
        <v>74</v>
      </c>
      <c r="E71" s="29">
        <f>E72+E75+E78</f>
        <v>1167</v>
      </c>
      <c r="F71" s="29">
        <f>F72+F75+F78</f>
        <v>1167</v>
      </c>
    </row>
    <row r="72" spans="1:6" s="8" customFormat="1" ht="49.5" outlineLevel="5">
      <c r="A72" s="21" t="s">
        <v>172</v>
      </c>
      <c r="B72" s="15" t="s">
        <v>102</v>
      </c>
      <c r="C72" s="15" t="s">
        <v>265</v>
      </c>
      <c r="D72" s="15" t="s">
        <v>171</v>
      </c>
      <c r="E72" s="29">
        <f>E73+E74</f>
        <v>1095.32</v>
      </c>
      <c r="F72" s="29">
        <f>F73+F74</f>
        <v>1095.32</v>
      </c>
    </row>
    <row r="73" spans="1:6" s="8" customFormat="1" ht="66" outlineLevel="5">
      <c r="A73" s="21" t="s">
        <v>373</v>
      </c>
      <c r="B73" s="15" t="s">
        <v>102</v>
      </c>
      <c r="C73" s="15" t="s">
        <v>265</v>
      </c>
      <c r="D73" s="15" t="s">
        <v>132</v>
      </c>
      <c r="E73" s="29">
        <v>1090.52</v>
      </c>
      <c r="F73" s="29">
        <v>1090.52</v>
      </c>
    </row>
    <row r="74" spans="1:6" s="8" customFormat="1" ht="66" outlineLevel="5">
      <c r="A74" s="12" t="s">
        <v>385</v>
      </c>
      <c r="B74" s="15" t="s">
        <v>102</v>
      </c>
      <c r="C74" s="15" t="s">
        <v>265</v>
      </c>
      <c r="D74" s="15" t="s">
        <v>133</v>
      </c>
      <c r="E74" s="29">
        <v>4.8</v>
      </c>
      <c r="F74" s="29">
        <v>4.8</v>
      </c>
    </row>
    <row r="75" spans="1:6" s="8" customFormat="1" ht="34.5" customHeight="1" outlineLevel="5">
      <c r="A75" s="21" t="s">
        <v>186</v>
      </c>
      <c r="B75" s="15" t="s">
        <v>102</v>
      </c>
      <c r="C75" s="15" t="s">
        <v>265</v>
      </c>
      <c r="D75" s="15" t="s">
        <v>168</v>
      </c>
      <c r="E75" s="29">
        <f>E76+E77</f>
        <v>69.68</v>
      </c>
      <c r="F75" s="29">
        <f>F76+F77</f>
        <v>69.68</v>
      </c>
    </row>
    <row r="76" spans="1:6" s="8" customFormat="1" ht="49.5" hidden="1" outlineLevel="5">
      <c r="A76" s="21" t="s">
        <v>158</v>
      </c>
      <c r="B76" s="15" t="s">
        <v>102</v>
      </c>
      <c r="C76" s="15" t="s">
        <v>265</v>
      </c>
      <c r="D76" s="15" t="s">
        <v>134</v>
      </c>
      <c r="E76" s="29"/>
      <c r="F76" s="29"/>
    </row>
    <row r="77" spans="1:6" s="8" customFormat="1" ht="49.5" outlineLevel="5">
      <c r="A77" s="21" t="s">
        <v>375</v>
      </c>
      <c r="B77" s="15" t="s">
        <v>102</v>
      </c>
      <c r="C77" s="15" t="s">
        <v>265</v>
      </c>
      <c r="D77" s="15" t="s">
        <v>135</v>
      </c>
      <c r="E77" s="29">
        <v>69.68</v>
      </c>
      <c r="F77" s="29">
        <v>69.68</v>
      </c>
    </row>
    <row r="78" spans="1:6" s="1" customFormat="1" ht="33" outlineLevel="1">
      <c r="A78" s="21" t="s">
        <v>21</v>
      </c>
      <c r="B78" s="15" t="s">
        <v>102</v>
      </c>
      <c r="C78" s="15" t="s">
        <v>265</v>
      </c>
      <c r="D78" s="15" t="s">
        <v>142</v>
      </c>
      <c r="E78" s="29">
        <v>2</v>
      </c>
      <c r="F78" s="29">
        <v>2</v>
      </c>
    </row>
    <row r="79" spans="1:6" s="1" customFormat="1" ht="115.5" outlineLevel="4">
      <c r="A79" s="51" t="s">
        <v>427</v>
      </c>
      <c r="B79" s="34" t="s">
        <v>102</v>
      </c>
      <c r="C79" s="34" t="s">
        <v>270</v>
      </c>
      <c r="D79" s="34" t="s">
        <v>74</v>
      </c>
      <c r="E79" s="33">
        <f>E80</f>
        <v>432.8</v>
      </c>
      <c r="F79" s="33">
        <f>F80</f>
        <v>240</v>
      </c>
    </row>
    <row r="80" spans="1:6" s="1" customFormat="1" ht="33" outlineLevel="4">
      <c r="A80" s="51" t="s">
        <v>185</v>
      </c>
      <c r="B80" s="34" t="s">
        <v>102</v>
      </c>
      <c r="C80" s="34" t="s">
        <v>270</v>
      </c>
      <c r="D80" s="34" t="s">
        <v>184</v>
      </c>
      <c r="E80" s="33">
        <v>432.8</v>
      </c>
      <c r="F80" s="2">
        <v>240</v>
      </c>
    </row>
    <row r="81" spans="1:6" s="1" customFormat="1" ht="66" outlineLevel="4">
      <c r="A81" s="51" t="s">
        <v>271</v>
      </c>
      <c r="B81" s="34" t="s">
        <v>102</v>
      </c>
      <c r="C81" s="34" t="s">
        <v>272</v>
      </c>
      <c r="D81" s="34" t="s">
        <v>74</v>
      </c>
      <c r="E81" s="33">
        <f>E82+E83+E84</f>
        <v>3490.5</v>
      </c>
      <c r="F81" s="33">
        <f>F82+F83+F84</f>
        <v>1725</v>
      </c>
    </row>
    <row r="82" spans="1:6" s="1" customFormat="1" ht="49.5" outlineLevel="4">
      <c r="A82" s="51" t="s">
        <v>158</v>
      </c>
      <c r="B82" s="34" t="s">
        <v>102</v>
      </c>
      <c r="C82" s="34" t="s">
        <v>272</v>
      </c>
      <c r="D82" s="34" t="s">
        <v>134</v>
      </c>
      <c r="E82" s="33">
        <v>936</v>
      </c>
      <c r="F82" s="2">
        <v>536</v>
      </c>
    </row>
    <row r="83" spans="1:6" s="1" customFormat="1" ht="49.5" outlineLevel="4">
      <c r="A83" s="51" t="s">
        <v>375</v>
      </c>
      <c r="B83" s="34" t="s">
        <v>102</v>
      </c>
      <c r="C83" s="34" t="s">
        <v>272</v>
      </c>
      <c r="D83" s="34" t="s">
        <v>135</v>
      </c>
      <c r="E83" s="33">
        <v>2554.5</v>
      </c>
      <c r="F83" s="2">
        <v>1189</v>
      </c>
    </row>
    <row r="84" spans="1:6" s="1" customFormat="1" ht="33" hidden="1" outlineLevel="4">
      <c r="A84" s="38" t="s">
        <v>165</v>
      </c>
      <c r="B84" s="34" t="s">
        <v>102</v>
      </c>
      <c r="C84" s="34" t="s">
        <v>272</v>
      </c>
      <c r="D84" s="34" t="s">
        <v>164</v>
      </c>
      <c r="E84" s="33"/>
      <c r="F84" s="2"/>
    </row>
    <row r="85" spans="1:6" s="8" customFormat="1" ht="82.5" outlineLevel="2" collapsed="1">
      <c r="A85" s="51" t="s">
        <v>236</v>
      </c>
      <c r="B85" s="15" t="s">
        <v>102</v>
      </c>
      <c r="C85" s="10">
        <v>1809999</v>
      </c>
      <c r="D85" s="15" t="s">
        <v>74</v>
      </c>
      <c r="E85" s="29">
        <f>SUM(E86:E87)</f>
        <v>22626.13</v>
      </c>
      <c r="F85" s="29">
        <f>SUM(F86:F87)</f>
        <v>0</v>
      </c>
    </row>
    <row r="86" spans="1:6" s="8" customFormat="1" ht="115.5" outlineLevel="2">
      <c r="A86" s="21" t="s">
        <v>382</v>
      </c>
      <c r="B86" s="15" t="s">
        <v>102</v>
      </c>
      <c r="C86" s="10">
        <v>1809999</v>
      </c>
      <c r="D86" s="15" t="s">
        <v>143</v>
      </c>
      <c r="E86" s="29">
        <v>21810.63</v>
      </c>
      <c r="F86" s="29"/>
    </row>
    <row r="87" spans="1:6" s="8" customFormat="1" ht="33" outlineLevel="2">
      <c r="A87" s="21" t="s">
        <v>145</v>
      </c>
      <c r="B87" s="15" t="s">
        <v>102</v>
      </c>
      <c r="C87" s="10">
        <v>1809999</v>
      </c>
      <c r="D87" s="15" t="s">
        <v>144</v>
      </c>
      <c r="E87" s="29">
        <v>815.5</v>
      </c>
      <c r="F87" s="29"/>
    </row>
    <row r="88" spans="1:6" s="8" customFormat="1" ht="49.5" outlineLevel="2">
      <c r="A88" s="71" t="s">
        <v>402</v>
      </c>
      <c r="B88" s="15" t="s">
        <v>102</v>
      </c>
      <c r="C88" s="10">
        <v>2309999</v>
      </c>
      <c r="D88" s="15" t="s">
        <v>74</v>
      </c>
      <c r="E88" s="29">
        <f>E89</f>
        <v>4288</v>
      </c>
      <c r="F88" s="29">
        <f>F89</f>
        <v>3280.5</v>
      </c>
    </row>
    <row r="89" spans="1:6" s="8" customFormat="1" ht="49.5" outlineLevel="2">
      <c r="A89" s="55" t="s">
        <v>158</v>
      </c>
      <c r="B89" s="15" t="s">
        <v>102</v>
      </c>
      <c r="C89" s="10">
        <v>2309999</v>
      </c>
      <c r="D89" s="15" t="s">
        <v>134</v>
      </c>
      <c r="E89" s="29">
        <v>4288</v>
      </c>
      <c r="F89" s="29">
        <v>3280.5</v>
      </c>
    </row>
    <row r="90" spans="1:6" s="8" customFormat="1" ht="82.5" hidden="1" outlineLevel="2">
      <c r="A90" s="21" t="s">
        <v>273</v>
      </c>
      <c r="B90" s="15" t="s">
        <v>102</v>
      </c>
      <c r="C90" s="17">
        <v>3409999</v>
      </c>
      <c r="D90" s="15" t="s">
        <v>74</v>
      </c>
      <c r="E90" s="29">
        <f>E91+E92+E93</f>
        <v>0</v>
      </c>
      <c r="F90" s="29">
        <f>F91+F92+F93</f>
        <v>0</v>
      </c>
    </row>
    <row r="91" spans="1:6" s="8" customFormat="1" ht="66" hidden="1" outlineLevel="2">
      <c r="A91" s="21" t="s">
        <v>169</v>
      </c>
      <c r="B91" s="15" t="s">
        <v>102</v>
      </c>
      <c r="C91" s="17">
        <v>3409999</v>
      </c>
      <c r="D91" s="15" t="s">
        <v>170</v>
      </c>
      <c r="E91" s="29"/>
      <c r="F91" s="29"/>
    </row>
    <row r="92" spans="1:6" s="8" customFormat="1" ht="49.5" hidden="1" outlineLevel="2">
      <c r="A92" s="21" t="s">
        <v>375</v>
      </c>
      <c r="B92" s="15" t="s">
        <v>102</v>
      </c>
      <c r="C92" s="17">
        <v>3409999</v>
      </c>
      <c r="D92" s="15" t="s">
        <v>135</v>
      </c>
      <c r="E92" s="29"/>
      <c r="F92" s="29"/>
    </row>
    <row r="93" spans="1:6" s="8" customFormat="1" ht="33" hidden="1" outlineLevel="2">
      <c r="A93" s="12" t="s">
        <v>145</v>
      </c>
      <c r="B93" s="15" t="s">
        <v>102</v>
      </c>
      <c r="C93" s="17">
        <v>3409999</v>
      </c>
      <c r="D93" s="15" t="s">
        <v>144</v>
      </c>
      <c r="E93" s="29"/>
      <c r="F93" s="29"/>
    </row>
    <row r="94" spans="1:6" s="8" customFormat="1" ht="66" outlineLevel="2">
      <c r="A94" s="21" t="s">
        <v>274</v>
      </c>
      <c r="B94" s="15" t="s">
        <v>102</v>
      </c>
      <c r="C94" s="10">
        <v>5409999</v>
      </c>
      <c r="D94" s="15" t="s">
        <v>74</v>
      </c>
      <c r="E94" s="29">
        <f>E95+E96</f>
        <v>1780.95</v>
      </c>
      <c r="F94" s="29">
        <f>F95+F96</f>
        <v>1793.08</v>
      </c>
    </row>
    <row r="95" spans="1:6" s="8" customFormat="1" ht="66" hidden="1" outlineLevel="2">
      <c r="A95" s="12" t="s">
        <v>385</v>
      </c>
      <c r="B95" s="15" t="s">
        <v>102</v>
      </c>
      <c r="C95" s="10">
        <v>5409999</v>
      </c>
      <c r="D95" s="15" t="s">
        <v>133</v>
      </c>
      <c r="E95" s="29"/>
      <c r="F95" s="29"/>
    </row>
    <row r="96" spans="1:6" s="8" customFormat="1" ht="49.5" outlineLevel="2">
      <c r="A96" s="21" t="s">
        <v>375</v>
      </c>
      <c r="B96" s="15" t="s">
        <v>102</v>
      </c>
      <c r="C96" s="10">
        <v>5409999</v>
      </c>
      <c r="D96" s="15" t="s">
        <v>135</v>
      </c>
      <c r="E96" s="29">
        <f>1781-0.05</f>
        <v>1780.95</v>
      </c>
      <c r="F96" s="29">
        <v>1793.08</v>
      </c>
    </row>
    <row r="97" spans="1:6" s="1" customFormat="1" ht="132" outlineLevel="2">
      <c r="A97" s="55" t="s">
        <v>415</v>
      </c>
      <c r="B97" s="15" t="s">
        <v>102</v>
      </c>
      <c r="C97" s="15" t="s">
        <v>275</v>
      </c>
      <c r="D97" s="15" t="s">
        <v>74</v>
      </c>
      <c r="E97" s="29">
        <f>E98</f>
        <v>260</v>
      </c>
      <c r="F97" s="29">
        <f>F98</f>
        <v>0</v>
      </c>
    </row>
    <row r="98" spans="1:6" s="1" customFormat="1" ht="49.5" outlineLevel="2">
      <c r="A98" s="21" t="s">
        <v>375</v>
      </c>
      <c r="B98" s="15" t="s">
        <v>102</v>
      </c>
      <c r="C98" s="15" t="s">
        <v>275</v>
      </c>
      <c r="D98" s="15" t="s">
        <v>135</v>
      </c>
      <c r="E98" s="29">
        <v>260</v>
      </c>
      <c r="F98" s="29"/>
    </row>
    <row r="99" spans="1:6" s="1" customFormat="1" ht="148.5" outlineLevel="2">
      <c r="A99" s="56" t="s">
        <v>422</v>
      </c>
      <c r="B99" s="24" t="s">
        <v>102</v>
      </c>
      <c r="C99" s="24" t="s">
        <v>276</v>
      </c>
      <c r="D99" s="24" t="s">
        <v>74</v>
      </c>
      <c r="E99" s="31">
        <f>E100</f>
        <v>318</v>
      </c>
      <c r="F99" s="31">
        <f>F100</f>
        <v>0</v>
      </c>
    </row>
    <row r="100" spans="1:6" s="1" customFormat="1" ht="49.5" outlineLevel="2">
      <c r="A100" s="12" t="s">
        <v>374</v>
      </c>
      <c r="B100" s="24" t="s">
        <v>102</v>
      </c>
      <c r="C100" s="24" t="s">
        <v>276</v>
      </c>
      <c r="D100" s="15" t="s">
        <v>149</v>
      </c>
      <c r="E100" s="29">
        <v>318</v>
      </c>
      <c r="F100" s="29"/>
    </row>
    <row r="101" spans="1:6" s="1" customFormat="1" ht="66" outlineLevel="2">
      <c r="A101" s="21" t="s">
        <v>247</v>
      </c>
      <c r="B101" s="24" t="s">
        <v>102</v>
      </c>
      <c r="C101" s="24" t="s">
        <v>248</v>
      </c>
      <c r="D101" s="24" t="s">
        <v>74</v>
      </c>
      <c r="E101" s="29">
        <f>E102+E103</f>
        <v>1000</v>
      </c>
      <c r="F101" s="29">
        <f>F102+F103</f>
        <v>0</v>
      </c>
    </row>
    <row r="102" spans="1:6" s="1" customFormat="1" ht="49.5" outlineLevel="2">
      <c r="A102" s="55" t="s">
        <v>158</v>
      </c>
      <c r="B102" s="24" t="s">
        <v>102</v>
      </c>
      <c r="C102" s="24" t="s">
        <v>248</v>
      </c>
      <c r="D102" s="24" t="s">
        <v>134</v>
      </c>
      <c r="E102" s="29">
        <v>500</v>
      </c>
      <c r="F102" s="29"/>
    </row>
    <row r="103" spans="1:6" s="1" customFormat="1" ht="49.5" outlineLevel="2">
      <c r="A103" s="55" t="s">
        <v>375</v>
      </c>
      <c r="B103" s="24" t="s">
        <v>102</v>
      </c>
      <c r="C103" s="24" t="s">
        <v>248</v>
      </c>
      <c r="D103" s="24" t="s">
        <v>135</v>
      </c>
      <c r="E103" s="29">
        <v>500</v>
      </c>
      <c r="F103" s="29"/>
    </row>
    <row r="104" spans="1:6" s="8" customFormat="1" ht="82.5" outlineLevel="3">
      <c r="A104" s="21" t="s">
        <v>399</v>
      </c>
      <c r="B104" s="15" t="s">
        <v>102</v>
      </c>
      <c r="C104" s="15" t="s">
        <v>239</v>
      </c>
      <c r="D104" s="15" t="s">
        <v>74</v>
      </c>
      <c r="E104" s="29">
        <f>E105+E108+E111+E112</f>
        <v>76848.92</v>
      </c>
      <c r="F104" s="29">
        <f>F105+F108+F111+F112</f>
        <v>79202.88</v>
      </c>
    </row>
    <row r="105" spans="1:6" s="8" customFormat="1" ht="49.5" outlineLevel="5">
      <c r="A105" s="21" t="s">
        <v>172</v>
      </c>
      <c r="B105" s="15" t="s">
        <v>102</v>
      </c>
      <c r="C105" s="15" t="s">
        <v>239</v>
      </c>
      <c r="D105" s="15" t="s">
        <v>171</v>
      </c>
      <c r="E105" s="29">
        <f>E106+E107</f>
        <v>61862.51</v>
      </c>
      <c r="F105" s="29">
        <f>F106+F107</f>
        <v>63899.91</v>
      </c>
    </row>
    <row r="106" spans="1:6" s="8" customFormat="1" ht="66" outlineLevel="5">
      <c r="A106" s="21" t="s">
        <v>373</v>
      </c>
      <c r="B106" s="15" t="s">
        <v>102</v>
      </c>
      <c r="C106" s="15" t="s">
        <v>239</v>
      </c>
      <c r="D106" s="15" t="s">
        <v>132</v>
      </c>
      <c r="E106" s="29">
        <f>25682.9+14365.37+21784.67</f>
        <v>61832.94</v>
      </c>
      <c r="F106" s="29">
        <f>26473.28+14860.65+22535.76</f>
        <v>63869.69</v>
      </c>
    </row>
    <row r="107" spans="1:6" s="8" customFormat="1" ht="66" outlineLevel="5">
      <c r="A107" s="12" t="s">
        <v>385</v>
      </c>
      <c r="B107" s="15" t="s">
        <v>102</v>
      </c>
      <c r="C107" s="15" t="s">
        <v>239</v>
      </c>
      <c r="D107" s="15" t="s">
        <v>133</v>
      </c>
      <c r="E107" s="29">
        <f>21.07+6+2.5</f>
        <v>29.57</v>
      </c>
      <c r="F107" s="29">
        <f>21.72+6+2.5</f>
        <v>30.22</v>
      </c>
    </row>
    <row r="108" spans="1:6" s="8" customFormat="1" ht="49.5" outlineLevel="5">
      <c r="A108" s="21" t="s">
        <v>188</v>
      </c>
      <c r="B108" s="15" t="s">
        <v>102</v>
      </c>
      <c r="C108" s="15" t="s">
        <v>239</v>
      </c>
      <c r="D108" s="15" t="s">
        <v>168</v>
      </c>
      <c r="E108" s="29">
        <f>E109+E110</f>
        <v>13415.22</v>
      </c>
      <c r="F108" s="29">
        <f>F109+F110</f>
        <v>13714.17</v>
      </c>
    </row>
    <row r="109" spans="1:6" s="8" customFormat="1" ht="49.5" outlineLevel="5">
      <c r="A109" s="21" t="s">
        <v>158</v>
      </c>
      <c r="B109" s="15" t="s">
        <v>102</v>
      </c>
      <c r="C109" s="15" t="s">
        <v>239</v>
      </c>
      <c r="D109" s="15" t="s">
        <v>134</v>
      </c>
      <c r="E109" s="29">
        <f>4673.72+795.27+809.06</f>
        <v>6278.049999999999</v>
      </c>
      <c r="F109" s="29">
        <f>4817.56+795.27+809.06</f>
        <v>6421.889999999999</v>
      </c>
    </row>
    <row r="110" spans="1:6" s="8" customFormat="1" ht="49.5" outlineLevel="5">
      <c r="A110" s="21" t="s">
        <v>375</v>
      </c>
      <c r="B110" s="15" t="s">
        <v>102</v>
      </c>
      <c r="C110" s="15" t="s">
        <v>239</v>
      </c>
      <c r="D110" s="15" t="s">
        <v>135</v>
      </c>
      <c r="E110" s="29">
        <f>2356.05+1649.78+3131.34</f>
        <v>7137.17</v>
      </c>
      <c r="F110" s="29">
        <f>2428.56+1649.78+3213.94</f>
        <v>7292.280000000001</v>
      </c>
    </row>
    <row r="111" spans="1:6" s="8" customFormat="1" ht="33" outlineLevel="5">
      <c r="A111" s="21" t="s">
        <v>21</v>
      </c>
      <c r="B111" s="15" t="s">
        <v>102</v>
      </c>
      <c r="C111" s="15" t="s">
        <v>239</v>
      </c>
      <c r="D111" s="15" t="s">
        <v>142</v>
      </c>
      <c r="E111" s="29">
        <f>171.92+1.75+335.5</f>
        <v>509.16999999999996</v>
      </c>
      <c r="F111" s="29">
        <f>177.21+1.15+317.3</f>
        <v>495.66</v>
      </c>
    </row>
    <row r="112" spans="1:6" s="8" customFormat="1" ht="33" outlineLevel="5">
      <c r="A112" s="12" t="s">
        <v>141</v>
      </c>
      <c r="B112" s="15" t="s">
        <v>102</v>
      </c>
      <c r="C112" s="15" t="s">
        <v>239</v>
      </c>
      <c r="D112" s="15" t="s">
        <v>140</v>
      </c>
      <c r="E112" s="29">
        <f>1011.21+11.21+39.6</f>
        <v>1062.02</v>
      </c>
      <c r="F112" s="29">
        <f>1042.33+11.21+39.6</f>
        <v>1093.1399999999999</v>
      </c>
    </row>
    <row r="113" spans="1:6" s="8" customFormat="1" ht="33" outlineLevel="5">
      <c r="A113" s="21" t="s">
        <v>0</v>
      </c>
      <c r="B113" s="15" t="s">
        <v>102</v>
      </c>
      <c r="C113" s="15" t="s">
        <v>254</v>
      </c>
      <c r="D113" s="15" t="s">
        <v>74</v>
      </c>
      <c r="E113" s="29">
        <f>E114</f>
        <v>0</v>
      </c>
      <c r="F113" s="29">
        <f>F114</f>
        <v>22694.43</v>
      </c>
    </row>
    <row r="114" spans="1:6" s="8" customFormat="1" ht="99" outlineLevel="5">
      <c r="A114" s="12" t="s">
        <v>189</v>
      </c>
      <c r="B114" s="15" t="s">
        <v>102</v>
      </c>
      <c r="C114" s="15" t="s">
        <v>254</v>
      </c>
      <c r="D114" s="15" t="s">
        <v>143</v>
      </c>
      <c r="E114" s="29"/>
      <c r="F114" s="29">
        <v>22694.43</v>
      </c>
    </row>
    <row r="115" spans="1:6" s="8" customFormat="1" ht="33" outlineLevel="3">
      <c r="A115" s="21" t="s">
        <v>121</v>
      </c>
      <c r="B115" s="15" t="s">
        <v>102</v>
      </c>
      <c r="C115" s="15" t="s">
        <v>257</v>
      </c>
      <c r="D115" s="15" t="s">
        <v>74</v>
      </c>
      <c r="E115" s="29">
        <f>E116</f>
        <v>1575</v>
      </c>
      <c r="F115" s="29">
        <f>F116</f>
        <v>1575</v>
      </c>
    </row>
    <row r="116" spans="1:6" s="8" customFormat="1" ht="16.5" outlineLevel="3">
      <c r="A116" s="21" t="s">
        <v>384</v>
      </c>
      <c r="B116" s="15" t="s">
        <v>102</v>
      </c>
      <c r="C116" s="15" t="s">
        <v>257</v>
      </c>
      <c r="D116" s="15" t="s">
        <v>159</v>
      </c>
      <c r="E116" s="29">
        <v>1575</v>
      </c>
      <c r="F116" s="29">
        <v>1575</v>
      </c>
    </row>
    <row r="117" spans="1:6" s="8" customFormat="1" ht="49.5" hidden="1" outlineLevel="4">
      <c r="A117" s="21" t="s">
        <v>114</v>
      </c>
      <c r="B117" s="15" t="s">
        <v>102</v>
      </c>
      <c r="C117" s="15" t="s">
        <v>258</v>
      </c>
      <c r="D117" s="15" t="s">
        <v>74</v>
      </c>
      <c r="E117" s="29">
        <f>E118</f>
        <v>0</v>
      </c>
      <c r="F117" s="29">
        <f>F118</f>
        <v>0</v>
      </c>
    </row>
    <row r="118" spans="1:6" s="8" customFormat="1" ht="181.5" hidden="1" outlineLevel="4">
      <c r="A118" s="21" t="s">
        <v>194</v>
      </c>
      <c r="B118" s="15" t="s">
        <v>102</v>
      </c>
      <c r="C118" s="15" t="s">
        <v>258</v>
      </c>
      <c r="D118" s="15" t="s">
        <v>146</v>
      </c>
      <c r="E118" s="29"/>
      <c r="F118" s="29"/>
    </row>
    <row r="119" spans="1:6" s="8" customFormat="1" ht="33" outlineLevel="4">
      <c r="A119" s="19" t="s">
        <v>115</v>
      </c>
      <c r="B119" s="15" t="s">
        <v>102</v>
      </c>
      <c r="C119" s="15" t="s">
        <v>259</v>
      </c>
      <c r="D119" s="15" t="s">
        <v>74</v>
      </c>
      <c r="E119" s="29">
        <f>E120+E121</f>
        <v>620</v>
      </c>
      <c r="F119" s="29">
        <f>F120+F121</f>
        <v>620</v>
      </c>
    </row>
    <row r="120" spans="1:6" s="8" customFormat="1" ht="49.5" outlineLevel="4">
      <c r="A120" s="12" t="s">
        <v>377</v>
      </c>
      <c r="B120" s="15" t="s">
        <v>102</v>
      </c>
      <c r="C120" s="15" t="s">
        <v>259</v>
      </c>
      <c r="D120" s="15" t="s">
        <v>155</v>
      </c>
      <c r="E120" s="29">
        <v>620</v>
      </c>
      <c r="F120" s="29">
        <v>620</v>
      </c>
    </row>
    <row r="121" spans="1:6" s="8" customFormat="1" ht="33" hidden="1" outlineLevel="4">
      <c r="A121" s="21" t="s">
        <v>185</v>
      </c>
      <c r="B121" s="15" t="s">
        <v>102</v>
      </c>
      <c r="C121" s="15" t="s">
        <v>259</v>
      </c>
      <c r="D121" s="15" t="s">
        <v>184</v>
      </c>
      <c r="E121" s="29"/>
      <c r="F121" s="29"/>
    </row>
    <row r="122" spans="1:6" s="8" customFormat="1" ht="49.5" outlineLevel="4">
      <c r="A122" s="21" t="s">
        <v>397</v>
      </c>
      <c r="B122" s="15" t="s">
        <v>102</v>
      </c>
      <c r="C122" s="15" t="s">
        <v>260</v>
      </c>
      <c r="D122" s="15" t="s">
        <v>74</v>
      </c>
      <c r="E122" s="29">
        <f>E123+E124</f>
        <v>2731.03</v>
      </c>
      <c r="F122" s="29">
        <f>F123+F124</f>
        <v>2731.03</v>
      </c>
    </row>
    <row r="123" spans="1:6" s="8" customFormat="1" ht="49.5" outlineLevel="4">
      <c r="A123" s="21" t="s">
        <v>375</v>
      </c>
      <c r="B123" s="15" t="s">
        <v>102</v>
      </c>
      <c r="C123" s="15" t="s">
        <v>260</v>
      </c>
      <c r="D123" s="15" t="s">
        <v>135</v>
      </c>
      <c r="E123" s="29">
        <v>1507.9</v>
      </c>
      <c r="F123" s="29">
        <v>1507.9</v>
      </c>
    </row>
    <row r="124" spans="1:6" s="8" customFormat="1" ht="16.5" outlineLevel="4">
      <c r="A124" s="14" t="s">
        <v>148</v>
      </c>
      <c r="B124" s="15" t="s">
        <v>102</v>
      </c>
      <c r="C124" s="15" t="s">
        <v>260</v>
      </c>
      <c r="D124" s="15" t="s">
        <v>147</v>
      </c>
      <c r="E124" s="29">
        <v>1223.13</v>
      </c>
      <c r="F124" s="29">
        <v>1223.13</v>
      </c>
    </row>
    <row r="125" spans="1:6" s="8" customFormat="1" ht="33" outlineLevel="4">
      <c r="A125" s="21" t="s">
        <v>398</v>
      </c>
      <c r="B125" s="15" t="s">
        <v>102</v>
      </c>
      <c r="C125" s="15" t="s">
        <v>261</v>
      </c>
      <c r="D125" s="15" t="s">
        <v>74</v>
      </c>
      <c r="E125" s="29">
        <f>E126</f>
        <v>643.58</v>
      </c>
      <c r="F125" s="29">
        <f>F126</f>
        <v>643.58</v>
      </c>
    </row>
    <row r="126" spans="1:6" s="8" customFormat="1" ht="16.5" outlineLevel="4">
      <c r="A126" s="14" t="s">
        <v>148</v>
      </c>
      <c r="B126" s="15" t="s">
        <v>102</v>
      </c>
      <c r="C126" s="15" t="s">
        <v>261</v>
      </c>
      <c r="D126" s="15" t="s">
        <v>147</v>
      </c>
      <c r="E126" s="29">
        <v>643.58</v>
      </c>
      <c r="F126" s="29">
        <v>643.58</v>
      </c>
    </row>
    <row r="127" spans="1:6" s="8" customFormat="1" ht="33" outlineLevel="2">
      <c r="A127" s="21" t="s">
        <v>90</v>
      </c>
      <c r="B127" s="15" t="s">
        <v>102</v>
      </c>
      <c r="C127" s="15" t="s">
        <v>262</v>
      </c>
      <c r="D127" s="15" t="s">
        <v>74</v>
      </c>
      <c r="E127" s="29">
        <f>E128+E131+E135+E136</f>
        <v>68699.9</v>
      </c>
      <c r="F127" s="29">
        <f>F128+F131+F135+F136</f>
        <v>69406.4</v>
      </c>
    </row>
    <row r="128" spans="1:6" s="8" customFormat="1" ht="33" outlineLevel="5">
      <c r="A128" s="12" t="s">
        <v>167</v>
      </c>
      <c r="B128" s="15" t="s">
        <v>102</v>
      </c>
      <c r="C128" s="15" t="s">
        <v>262</v>
      </c>
      <c r="D128" s="15" t="s">
        <v>166</v>
      </c>
      <c r="E128" s="29">
        <f>E129+E130</f>
        <v>33137.88</v>
      </c>
      <c r="F128" s="29">
        <f>F129+F130</f>
        <v>34628.619999999995</v>
      </c>
    </row>
    <row r="129" spans="1:6" s="8" customFormat="1" ht="49.5" outlineLevel="5">
      <c r="A129" s="14" t="s">
        <v>374</v>
      </c>
      <c r="B129" s="15" t="s">
        <v>102</v>
      </c>
      <c r="C129" s="15" t="s">
        <v>262</v>
      </c>
      <c r="D129" s="15" t="s">
        <v>149</v>
      </c>
      <c r="E129" s="29">
        <v>33127.5</v>
      </c>
      <c r="F129" s="29">
        <v>34618.24</v>
      </c>
    </row>
    <row r="130" spans="1:6" s="8" customFormat="1" ht="33" outlineLevel="5">
      <c r="A130" s="14" t="s">
        <v>136</v>
      </c>
      <c r="B130" s="15" t="s">
        <v>102</v>
      </c>
      <c r="C130" s="15" t="s">
        <v>262</v>
      </c>
      <c r="D130" s="15" t="s">
        <v>150</v>
      </c>
      <c r="E130" s="29">
        <v>10.38</v>
      </c>
      <c r="F130" s="29">
        <v>10.38</v>
      </c>
    </row>
    <row r="131" spans="1:6" s="8" customFormat="1" ht="49.5" outlineLevel="5">
      <c r="A131" s="14" t="s">
        <v>186</v>
      </c>
      <c r="B131" s="15" t="s">
        <v>102</v>
      </c>
      <c r="C131" s="15" t="s">
        <v>262</v>
      </c>
      <c r="D131" s="15" t="s">
        <v>168</v>
      </c>
      <c r="E131" s="29">
        <f>SUM(E132:E134)</f>
        <v>34314.32</v>
      </c>
      <c r="F131" s="29">
        <f>SUM(F132:F134)</f>
        <v>33530.08</v>
      </c>
    </row>
    <row r="132" spans="1:6" s="8" customFormat="1" ht="49.5" outlineLevel="5">
      <c r="A132" s="21" t="s">
        <v>158</v>
      </c>
      <c r="B132" s="15" t="s">
        <v>102</v>
      </c>
      <c r="C132" s="15" t="s">
        <v>262</v>
      </c>
      <c r="D132" s="15" t="s">
        <v>134</v>
      </c>
      <c r="E132" s="29">
        <v>1015.4</v>
      </c>
      <c r="F132" s="29">
        <v>1015.4</v>
      </c>
    </row>
    <row r="133" spans="1:6" s="8" customFormat="1" ht="49.5" customHeight="1" outlineLevel="5">
      <c r="A133" s="21" t="s">
        <v>169</v>
      </c>
      <c r="B133" s="15" t="s">
        <v>102</v>
      </c>
      <c r="C133" s="15" t="s">
        <v>262</v>
      </c>
      <c r="D133" s="15" t="s">
        <v>170</v>
      </c>
      <c r="E133" s="29">
        <v>2900</v>
      </c>
      <c r="F133" s="29">
        <v>1600</v>
      </c>
    </row>
    <row r="134" spans="1:6" s="8" customFormat="1" ht="49.5" outlineLevel="5">
      <c r="A134" s="21" t="s">
        <v>375</v>
      </c>
      <c r="B134" s="15" t="s">
        <v>102</v>
      </c>
      <c r="C134" s="15" t="s">
        <v>262</v>
      </c>
      <c r="D134" s="15" t="s">
        <v>135</v>
      </c>
      <c r="E134" s="29">
        <v>30398.92</v>
      </c>
      <c r="F134" s="29">
        <v>30914.68</v>
      </c>
    </row>
    <row r="135" spans="1:6" s="8" customFormat="1" ht="33" outlineLevel="5">
      <c r="A135" s="21" t="s">
        <v>21</v>
      </c>
      <c r="B135" s="15" t="s">
        <v>102</v>
      </c>
      <c r="C135" s="15" t="s">
        <v>262</v>
      </c>
      <c r="D135" s="15" t="s">
        <v>142</v>
      </c>
      <c r="E135" s="29">
        <v>1012.8</v>
      </c>
      <c r="F135" s="29">
        <v>1012.8</v>
      </c>
    </row>
    <row r="136" spans="1:6" s="8" customFormat="1" ht="33" outlineLevel="5">
      <c r="A136" s="12" t="s">
        <v>141</v>
      </c>
      <c r="B136" s="15" t="s">
        <v>102</v>
      </c>
      <c r="C136" s="15" t="s">
        <v>262</v>
      </c>
      <c r="D136" s="15" t="s">
        <v>140</v>
      </c>
      <c r="E136" s="29">
        <v>234.9</v>
      </c>
      <c r="F136" s="29">
        <v>234.9</v>
      </c>
    </row>
    <row r="137" spans="1:6" s="8" customFormat="1" ht="33" outlineLevel="5">
      <c r="A137" s="21" t="s">
        <v>180</v>
      </c>
      <c r="B137" s="15" t="s">
        <v>102</v>
      </c>
      <c r="C137" s="15" t="s">
        <v>263</v>
      </c>
      <c r="D137" s="15" t="s">
        <v>74</v>
      </c>
      <c r="E137" s="29">
        <f>E138+E141+E145+E146</f>
        <v>4735.44</v>
      </c>
      <c r="F137" s="29">
        <f>F138+F141+F145+F146</f>
        <v>4777.39</v>
      </c>
    </row>
    <row r="138" spans="1:6" s="8" customFormat="1" ht="33" outlineLevel="5">
      <c r="A138" s="21" t="s">
        <v>167</v>
      </c>
      <c r="B138" s="15" t="s">
        <v>102</v>
      </c>
      <c r="C138" s="15" t="s">
        <v>263</v>
      </c>
      <c r="D138" s="15" t="s">
        <v>166</v>
      </c>
      <c r="E138" s="29">
        <f>E139+E140</f>
        <v>3474.33</v>
      </c>
      <c r="F138" s="29">
        <f>F139+F140</f>
        <v>3505.11</v>
      </c>
    </row>
    <row r="139" spans="1:6" s="8" customFormat="1" ht="49.5" outlineLevel="5">
      <c r="A139" s="12" t="s">
        <v>374</v>
      </c>
      <c r="B139" s="15" t="s">
        <v>102</v>
      </c>
      <c r="C139" s="15" t="s">
        <v>263</v>
      </c>
      <c r="D139" s="15" t="s">
        <v>149</v>
      </c>
      <c r="E139" s="29">
        <v>3470.02</v>
      </c>
      <c r="F139" s="29">
        <v>3500.76</v>
      </c>
    </row>
    <row r="140" spans="1:6" s="8" customFormat="1" ht="33" outlineLevel="5">
      <c r="A140" s="14" t="s">
        <v>136</v>
      </c>
      <c r="B140" s="15" t="s">
        <v>102</v>
      </c>
      <c r="C140" s="15" t="s">
        <v>263</v>
      </c>
      <c r="D140" s="15" t="s">
        <v>150</v>
      </c>
      <c r="E140" s="29">
        <v>4.31</v>
      </c>
      <c r="F140" s="29">
        <v>4.35</v>
      </c>
    </row>
    <row r="141" spans="1:6" s="8" customFormat="1" ht="33" customHeight="1" outlineLevel="5">
      <c r="A141" s="14" t="s">
        <v>186</v>
      </c>
      <c r="B141" s="15" t="s">
        <v>102</v>
      </c>
      <c r="C141" s="15" t="s">
        <v>263</v>
      </c>
      <c r="D141" s="15" t="s">
        <v>168</v>
      </c>
      <c r="E141" s="29">
        <f>E142+E143+E144</f>
        <v>1212.49</v>
      </c>
      <c r="F141" s="29">
        <f>F142+F143+F144</f>
        <v>1223.23</v>
      </c>
    </row>
    <row r="142" spans="1:6" s="8" customFormat="1" ht="49.5" outlineLevel="5">
      <c r="A142" s="21" t="s">
        <v>158</v>
      </c>
      <c r="B142" s="15" t="s">
        <v>102</v>
      </c>
      <c r="C142" s="15" t="s">
        <v>263</v>
      </c>
      <c r="D142" s="15" t="s">
        <v>134</v>
      </c>
      <c r="E142" s="29">
        <v>360.81</v>
      </c>
      <c r="F142" s="29">
        <v>364</v>
      </c>
    </row>
    <row r="143" spans="1:6" s="8" customFormat="1" ht="66" hidden="1" outlineLevel="5">
      <c r="A143" s="21" t="s">
        <v>169</v>
      </c>
      <c r="B143" s="15" t="s">
        <v>102</v>
      </c>
      <c r="C143" s="15" t="s">
        <v>263</v>
      </c>
      <c r="D143" s="15" t="s">
        <v>170</v>
      </c>
      <c r="E143" s="29"/>
      <c r="F143" s="29"/>
    </row>
    <row r="144" spans="1:6" s="8" customFormat="1" ht="49.5" outlineLevel="5">
      <c r="A144" s="21" t="s">
        <v>375</v>
      </c>
      <c r="B144" s="15" t="s">
        <v>102</v>
      </c>
      <c r="C144" s="15" t="s">
        <v>263</v>
      </c>
      <c r="D144" s="15" t="s">
        <v>135</v>
      </c>
      <c r="E144" s="29">
        <v>851.68</v>
      </c>
      <c r="F144" s="29">
        <v>859.23</v>
      </c>
    </row>
    <row r="145" spans="1:6" s="8" customFormat="1" ht="33" outlineLevel="5">
      <c r="A145" s="21" t="s">
        <v>21</v>
      </c>
      <c r="B145" s="15" t="s">
        <v>102</v>
      </c>
      <c r="C145" s="15" t="s">
        <v>263</v>
      </c>
      <c r="D145" s="15" t="s">
        <v>142</v>
      </c>
      <c r="E145" s="29">
        <v>27.01</v>
      </c>
      <c r="F145" s="29">
        <v>27.25</v>
      </c>
    </row>
    <row r="146" spans="1:6" s="8" customFormat="1" ht="33" outlineLevel="5">
      <c r="A146" s="12" t="s">
        <v>141</v>
      </c>
      <c r="B146" s="15" t="s">
        <v>102</v>
      </c>
      <c r="C146" s="15" t="s">
        <v>263</v>
      </c>
      <c r="D146" s="15" t="s">
        <v>140</v>
      </c>
      <c r="E146" s="29">
        <v>21.61</v>
      </c>
      <c r="F146" s="29">
        <v>21.8</v>
      </c>
    </row>
    <row r="147" spans="1:6" s="8" customFormat="1" ht="49.5" outlineLevel="5">
      <c r="A147" s="21" t="s">
        <v>195</v>
      </c>
      <c r="B147" s="15" t="s">
        <v>102</v>
      </c>
      <c r="C147" s="15" t="s">
        <v>264</v>
      </c>
      <c r="D147" s="15" t="s">
        <v>74</v>
      </c>
      <c r="E147" s="29">
        <f>E148+E151+E154</f>
        <v>2118.47</v>
      </c>
      <c r="F147" s="29">
        <f>F148+F151+F154</f>
        <v>2118.47</v>
      </c>
    </row>
    <row r="148" spans="1:6" s="8" customFormat="1" ht="49.5" outlineLevel="5">
      <c r="A148" s="21" t="s">
        <v>172</v>
      </c>
      <c r="B148" s="15" t="s">
        <v>102</v>
      </c>
      <c r="C148" s="15" t="s">
        <v>264</v>
      </c>
      <c r="D148" s="15" t="s">
        <v>171</v>
      </c>
      <c r="E148" s="29">
        <f>E149+E150</f>
        <v>1946.95</v>
      </c>
      <c r="F148" s="29">
        <f>F149+F150</f>
        <v>1946.95</v>
      </c>
    </row>
    <row r="149" spans="1:6" s="8" customFormat="1" ht="66" outlineLevel="5">
      <c r="A149" s="21" t="s">
        <v>373</v>
      </c>
      <c r="B149" s="15" t="s">
        <v>102</v>
      </c>
      <c r="C149" s="15" t="s">
        <v>264</v>
      </c>
      <c r="D149" s="15" t="s">
        <v>132</v>
      </c>
      <c r="E149" s="29">
        <v>1946.95</v>
      </c>
      <c r="F149" s="29">
        <v>1946.95</v>
      </c>
    </row>
    <row r="150" spans="1:6" s="8" customFormat="1" ht="66" hidden="1" outlineLevel="5">
      <c r="A150" s="12" t="s">
        <v>385</v>
      </c>
      <c r="B150" s="15" t="s">
        <v>102</v>
      </c>
      <c r="C150" s="15" t="s">
        <v>264</v>
      </c>
      <c r="D150" s="15" t="s">
        <v>133</v>
      </c>
      <c r="E150" s="29"/>
      <c r="F150" s="29"/>
    </row>
    <row r="151" spans="1:6" s="8" customFormat="1" ht="35.25" customHeight="1" outlineLevel="5">
      <c r="A151" s="21" t="s">
        <v>186</v>
      </c>
      <c r="B151" s="15" t="s">
        <v>102</v>
      </c>
      <c r="C151" s="15" t="s">
        <v>264</v>
      </c>
      <c r="D151" s="15" t="s">
        <v>168</v>
      </c>
      <c r="E151" s="29">
        <f>E152+E153</f>
        <v>169.82</v>
      </c>
      <c r="F151" s="29">
        <f>F152+F153</f>
        <v>169.82</v>
      </c>
    </row>
    <row r="152" spans="1:6" s="8" customFormat="1" ht="49.5" outlineLevel="5">
      <c r="A152" s="21" t="s">
        <v>158</v>
      </c>
      <c r="B152" s="15" t="s">
        <v>102</v>
      </c>
      <c r="C152" s="15" t="s">
        <v>264</v>
      </c>
      <c r="D152" s="15" t="s">
        <v>134</v>
      </c>
      <c r="E152" s="29">
        <v>65.91</v>
      </c>
      <c r="F152" s="29">
        <v>65.91</v>
      </c>
    </row>
    <row r="153" spans="1:6" s="8" customFormat="1" ht="49.5" outlineLevel="5">
      <c r="A153" s="21" t="s">
        <v>375</v>
      </c>
      <c r="B153" s="15" t="s">
        <v>102</v>
      </c>
      <c r="C153" s="15" t="s">
        <v>264</v>
      </c>
      <c r="D153" s="15" t="s">
        <v>135</v>
      </c>
      <c r="E153" s="29">
        <v>103.91</v>
      </c>
      <c r="F153" s="29">
        <v>103.91</v>
      </c>
    </row>
    <row r="154" spans="1:6" s="1" customFormat="1" ht="33" outlineLevel="1">
      <c r="A154" s="21" t="s">
        <v>21</v>
      </c>
      <c r="B154" s="15" t="s">
        <v>102</v>
      </c>
      <c r="C154" s="15" t="s">
        <v>264</v>
      </c>
      <c r="D154" s="15" t="s">
        <v>142</v>
      </c>
      <c r="E154" s="29">
        <v>1.7</v>
      </c>
      <c r="F154" s="29">
        <v>1.7</v>
      </c>
    </row>
    <row r="155" spans="1:6" s="8" customFormat="1" ht="49.5" outlineLevel="5">
      <c r="A155" s="21" t="s">
        <v>65</v>
      </c>
      <c r="B155" s="15" t="s">
        <v>102</v>
      </c>
      <c r="C155" s="15" t="s">
        <v>266</v>
      </c>
      <c r="D155" s="15" t="s">
        <v>74</v>
      </c>
      <c r="E155" s="29">
        <f>E156+E159+E162</f>
        <v>768</v>
      </c>
      <c r="F155" s="29">
        <f>F156+F159+F162</f>
        <v>768</v>
      </c>
    </row>
    <row r="156" spans="1:6" s="8" customFormat="1" ht="49.5" outlineLevel="5">
      <c r="A156" s="21" t="s">
        <v>172</v>
      </c>
      <c r="B156" s="15" t="s">
        <v>102</v>
      </c>
      <c r="C156" s="15" t="s">
        <v>266</v>
      </c>
      <c r="D156" s="15" t="s">
        <v>171</v>
      </c>
      <c r="E156" s="29">
        <f>E157+E158</f>
        <v>687.37</v>
      </c>
      <c r="F156" s="29">
        <f>F157+F158</f>
        <v>687.37</v>
      </c>
    </row>
    <row r="157" spans="1:6" s="8" customFormat="1" ht="66" outlineLevel="5">
      <c r="A157" s="21" t="s">
        <v>373</v>
      </c>
      <c r="B157" s="15" t="s">
        <v>102</v>
      </c>
      <c r="C157" s="15" t="s">
        <v>266</v>
      </c>
      <c r="D157" s="15" t="s">
        <v>132</v>
      </c>
      <c r="E157" s="29">
        <v>686.17</v>
      </c>
      <c r="F157" s="29">
        <v>686.17</v>
      </c>
    </row>
    <row r="158" spans="1:6" s="8" customFormat="1" ht="66" outlineLevel="5">
      <c r="A158" s="12" t="s">
        <v>385</v>
      </c>
      <c r="B158" s="15" t="s">
        <v>102</v>
      </c>
      <c r="C158" s="15" t="s">
        <v>266</v>
      </c>
      <c r="D158" s="15" t="s">
        <v>133</v>
      </c>
      <c r="E158" s="29">
        <v>1.2</v>
      </c>
      <c r="F158" s="29">
        <v>1.2</v>
      </c>
    </row>
    <row r="159" spans="1:6" s="8" customFormat="1" ht="35.25" customHeight="1" outlineLevel="5">
      <c r="A159" s="21" t="s">
        <v>186</v>
      </c>
      <c r="B159" s="15" t="s">
        <v>102</v>
      </c>
      <c r="C159" s="15" t="s">
        <v>266</v>
      </c>
      <c r="D159" s="15" t="s">
        <v>168</v>
      </c>
      <c r="E159" s="29">
        <f>E160+E161</f>
        <v>79.99</v>
      </c>
      <c r="F159" s="29">
        <f>F160+F161</f>
        <v>79.99</v>
      </c>
    </row>
    <row r="160" spans="1:6" s="8" customFormat="1" ht="49.5" outlineLevel="5">
      <c r="A160" s="21" t="s">
        <v>158</v>
      </c>
      <c r="B160" s="15" t="s">
        <v>102</v>
      </c>
      <c r="C160" s="15" t="s">
        <v>266</v>
      </c>
      <c r="D160" s="15" t="s">
        <v>134</v>
      </c>
      <c r="E160" s="29">
        <v>5.3</v>
      </c>
      <c r="F160" s="29">
        <v>5.3</v>
      </c>
    </row>
    <row r="161" spans="1:6" s="8" customFormat="1" ht="49.5" outlineLevel="5">
      <c r="A161" s="21" t="s">
        <v>375</v>
      </c>
      <c r="B161" s="15" t="s">
        <v>102</v>
      </c>
      <c r="C161" s="15" t="s">
        <v>266</v>
      </c>
      <c r="D161" s="15" t="s">
        <v>135</v>
      </c>
      <c r="E161" s="29">
        <v>74.69</v>
      </c>
      <c r="F161" s="29">
        <v>74.69</v>
      </c>
    </row>
    <row r="162" spans="1:6" s="1" customFormat="1" ht="33" outlineLevel="1">
      <c r="A162" s="21" t="s">
        <v>21</v>
      </c>
      <c r="B162" s="15" t="s">
        <v>102</v>
      </c>
      <c r="C162" s="15" t="s">
        <v>266</v>
      </c>
      <c r="D162" s="15" t="s">
        <v>142</v>
      </c>
      <c r="E162" s="29">
        <v>0.64</v>
      </c>
      <c r="F162" s="29">
        <v>0.64</v>
      </c>
    </row>
    <row r="163" spans="1:6" s="8" customFormat="1" ht="33" outlineLevel="1">
      <c r="A163" s="21" t="s">
        <v>48</v>
      </c>
      <c r="B163" s="15" t="s">
        <v>102</v>
      </c>
      <c r="C163" s="15" t="s">
        <v>253</v>
      </c>
      <c r="D163" s="15" t="s">
        <v>74</v>
      </c>
      <c r="E163" s="29">
        <f>E164+E167+E170+E171</f>
        <v>7800</v>
      </c>
      <c r="F163" s="29">
        <f>F164+F167+F170+F171</f>
        <v>7800</v>
      </c>
    </row>
    <row r="164" spans="1:6" s="8" customFormat="1" ht="49.5" outlineLevel="1">
      <c r="A164" s="21" t="s">
        <v>172</v>
      </c>
      <c r="B164" s="15" t="s">
        <v>102</v>
      </c>
      <c r="C164" s="15" t="s">
        <v>253</v>
      </c>
      <c r="D164" s="15" t="s">
        <v>171</v>
      </c>
      <c r="E164" s="29">
        <f>E165+E166</f>
        <v>6172.48</v>
      </c>
      <c r="F164" s="29">
        <f>F165+F166</f>
        <v>6172.48</v>
      </c>
    </row>
    <row r="165" spans="1:6" s="8" customFormat="1" ht="66" outlineLevel="1">
      <c r="A165" s="21" t="s">
        <v>373</v>
      </c>
      <c r="B165" s="15" t="s">
        <v>102</v>
      </c>
      <c r="C165" s="15" t="s">
        <v>253</v>
      </c>
      <c r="D165" s="15" t="s">
        <v>132</v>
      </c>
      <c r="E165" s="29">
        <v>6161.98</v>
      </c>
      <c r="F165" s="29">
        <v>6161.98</v>
      </c>
    </row>
    <row r="166" spans="1:6" s="8" customFormat="1" ht="66" outlineLevel="1">
      <c r="A166" s="12" t="s">
        <v>385</v>
      </c>
      <c r="B166" s="15" t="s">
        <v>102</v>
      </c>
      <c r="C166" s="15" t="s">
        <v>253</v>
      </c>
      <c r="D166" s="15" t="s">
        <v>133</v>
      </c>
      <c r="E166" s="29">
        <v>10.5</v>
      </c>
      <c r="F166" s="29">
        <v>10.5</v>
      </c>
    </row>
    <row r="167" spans="1:6" s="8" customFormat="1" ht="33.75" customHeight="1" outlineLevel="1">
      <c r="A167" s="21" t="s">
        <v>188</v>
      </c>
      <c r="B167" s="15" t="s">
        <v>102</v>
      </c>
      <c r="C167" s="15" t="s">
        <v>253</v>
      </c>
      <c r="D167" s="15" t="s">
        <v>168</v>
      </c>
      <c r="E167" s="29">
        <f>E168+E169</f>
        <v>1567.02</v>
      </c>
      <c r="F167" s="29">
        <f>F168+F169</f>
        <v>1567.02</v>
      </c>
    </row>
    <row r="168" spans="1:6" s="8" customFormat="1" ht="49.5" outlineLevel="1">
      <c r="A168" s="21" t="s">
        <v>158</v>
      </c>
      <c r="B168" s="15" t="s">
        <v>102</v>
      </c>
      <c r="C168" s="15" t="s">
        <v>253</v>
      </c>
      <c r="D168" s="15" t="s">
        <v>134</v>
      </c>
      <c r="E168" s="29">
        <v>212.02</v>
      </c>
      <c r="F168" s="29">
        <v>212.02</v>
      </c>
    </row>
    <row r="169" spans="1:6" s="8" customFormat="1" ht="49.5" outlineLevel="1">
      <c r="A169" s="21" t="s">
        <v>375</v>
      </c>
      <c r="B169" s="15" t="s">
        <v>102</v>
      </c>
      <c r="C169" s="15" t="s">
        <v>253</v>
      </c>
      <c r="D169" s="15" t="s">
        <v>135</v>
      </c>
      <c r="E169" s="29">
        <f>507.5+847.5</f>
        <v>1355</v>
      </c>
      <c r="F169" s="29">
        <v>1355</v>
      </c>
    </row>
    <row r="170" spans="1:6" s="8" customFormat="1" ht="33" outlineLevel="5">
      <c r="A170" s="21" t="s">
        <v>21</v>
      </c>
      <c r="B170" s="15" t="s">
        <v>102</v>
      </c>
      <c r="C170" s="15" t="s">
        <v>253</v>
      </c>
      <c r="D170" s="15" t="s">
        <v>142</v>
      </c>
      <c r="E170" s="29">
        <f>12.85+38.55</f>
        <v>51.4</v>
      </c>
      <c r="F170" s="29">
        <v>51.4</v>
      </c>
    </row>
    <row r="171" spans="1:6" s="8" customFormat="1" ht="33" outlineLevel="1">
      <c r="A171" s="12" t="s">
        <v>141</v>
      </c>
      <c r="B171" s="15" t="s">
        <v>102</v>
      </c>
      <c r="C171" s="15" t="s">
        <v>253</v>
      </c>
      <c r="D171" s="15" t="s">
        <v>140</v>
      </c>
      <c r="E171" s="29">
        <f>2.28+6.82</f>
        <v>9.1</v>
      </c>
      <c r="F171" s="29">
        <v>9.1</v>
      </c>
    </row>
    <row r="172" spans="1:6" s="8" customFormat="1" ht="49.5" hidden="1" outlineLevel="5">
      <c r="A172" s="21" t="s">
        <v>252</v>
      </c>
      <c r="B172" s="15" t="s">
        <v>102</v>
      </c>
      <c r="C172" s="15" t="s">
        <v>251</v>
      </c>
      <c r="D172" s="15" t="s">
        <v>74</v>
      </c>
      <c r="E172" s="29">
        <f>E173</f>
        <v>0</v>
      </c>
      <c r="F172" s="29">
        <f>F173</f>
        <v>0</v>
      </c>
    </row>
    <row r="173" spans="1:6" s="8" customFormat="1" ht="16.5" hidden="1" outlineLevel="5">
      <c r="A173" s="52" t="s">
        <v>148</v>
      </c>
      <c r="B173" s="15" t="s">
        <v>102</v>
      </c>
      <c r="C173" s="15" t="s">
        <v>251</v>
      </c>
      <c r="D173" s="15" t="s">
        <v>147</v>
      </c>
      <c r="E173" s="29"/>
      <c r="F173" s="29"/>
    </row>
    <row r="174" spans="1:6" s="8" customFormat="1" ht="49.5" hidden="1" outlineLevel="3">
      <c r="A174" s="21" t="s">
        <v>256</v>
      </c>
      <c r="B174" s="15" t="s">
        <v>102</v>
      </c>
      <c r="C174" s="15" t="s">
        <v>255</v>
      </c>
      <c r="D174" s="15" t="s">
        <v>74</v>
      </c>
      <c r="E174" s="29">
        <f>E175+E176</f>
        <v>0</v>
      </c>
      <c r="F174" s="29">
        <f>F175+F176</f>
        <v>0</v>
      </c>
    </row>
    <row r="175" spans="1:6" s="8" customFormat="1" ht="49.5" hidden="1" outlineLevel="5">
      <c r="A175" s="21" t="s">
        <v>375</v>
      </c>
      <c r="B175" s="15" t="s">
        <v>102</v>
      </c>
      <c r="C175" s="15" t="s">
        <v>255</v>
      </c>
      <c r="D175" s="15" t="s">
        <v>135</v>
      </c>
      <c r="E175" s="29"/>
      <c r="F175" s="29"/>
    </row>
    <row r="176" spans="1:6" s="8" customFormat="1" ht="33" hidden="1" outlineLevel="5">
      <c r="A176" s="21" t="s">
        <v>141</v>
      </c>
      <c r="B176" s="15" t="s">
        <v>102</v>
      </c>
      <c r="C176" s="15" t="s">
        <v>255</v>
      </c>
      <c r="D176" s="15" t="s">
        <v>140</v>
      </c>
      <c r="E176" s="29"/>
      <c r="F176" s="29"/>
    </row>
    <row r="177" spans="1:6" s="8" customFormat="1" ht="82.5" hidden="1" outlineLevel="2">
      <c r="A177" s="53" t="s">
        <v>268</v>
      </c>
      <c r="B177" s="15" t="s">
        <v>102</v>
      </c>
      <c r="C177" s="15" t="s">
        <v>267</v>
      </c>
      <c r="D177" s="15" t="s">
        <v>74</v>
      </c>
      <c r="E177" s="29">
        <f>E178</f>
        <v>0</v>
      </c>
      <c r="F177" s="29">
        <f>F178</f>
        <v>0</v>
      </c>
    </row>
    <row r="178" spans="1:6" s="8" customFormat="1" ht="49.5" hidden="1" outlineLevel="2">
      <c r="A178" s="51" t="s">
        <v>158</v>
      </c>
      <c r="B178" s="15" t="s">
        <v>102</v>
      </c>
      <c r="C178" s="15" t="s">
        <v>267</v>
      </c>
      <c r="D178" s="15" t="s">
        <v>134</v>
      </c>
      <c r="E178" s="29"/>
      <c r="F178" s="29"/>
    </row>
    <row r="179" spans="1:6" s="1" customFormat="1" ht="82.5" hidden="1" outlineLevel="4">
      <c r="A179" s="54" t="s">
        <v>196</v>
      </c>
      <c r="B179" s="15" t="s">
        <v>102</v>
      </c>
      <c r="C179" s="15" t="s">
        <v>269</v>
      </c>
      <c r="D179" s="15" t="s">
        <v>74</v>
      </c>
      <c r="E179" s="29">
        <f>SUM(E180:E183)</f>
        <v>0</v>
      </c>
      <c r="F179" s="29">
        <f>SUM(F180:F183)</f>
        <v>0</v>
      </c>
    </row>
    <row r="180" spans="1:6" s="1" customFormat="1" ht="49.5" hidden="1" outlineLevel="4">
      <c r="A180" s="21" t="s">
        <v>375</v>
      </c>
      <c r="B180" s="15" t="s">
        <v>102</v>
      </c>
      <c r="C180" s="15" t="s">
        <v>269</v>
      </c>
      <c r="D180" s="15" t="s">
        <v>135</v>
      </c>
      <c r="E180" s="29"/>
      <c r="F180" s="29"/>
    </row>
    <row r="181" spans="1:6" s="1" customFormat="1" ht="66" hidden="1" outlineLevel="4">
      <c r="A181" s="21" t="s">
        <v>380</v>
      </c>
      <c r="B181" s="15" t="s">
        <v>102</v>
      </c>
      <c r="C181" s="15" t="s">
        <v>269</v>
      </c>
      <c r="D181" s="15" t="s">
        <v>381</v>
      </c>
      <c r="E181" s="29"/>
      <c r="F181" s="29"/>
    </row>
    <row r="182" spans="1:6" s="1" customFormat="1" ht="33" hidden="1" outlineLevel="4">
      <c r="A182" s="21" t="s">
        <v>141</v>
      </c>
      <c r="B182" s="15" t="s">
        <v>102</v>
      </c>
      <c r="C182" s="15" t="s">
        <v>269</v>
      </c>
      <c r="D182" s="15" t="s">
        <v>140</v>
      </c>
      <c r="E182" s="29"/>
      <c r="F182" s="29"/>
    </row>
    <row r="183" spans="1:6" s="1" customFormat="1" ht="49.5" hidden="1" outlineLevel="4">
      <c r="A183" s="21" t="s">
        <v>192</v>
      </c>
      <c r="B183" s="15" t="s">
        <v>102</v>
      </c>
      <c r="C183" s="15" t="s">
        <v>269</v>
      </c>
      <c r="D183" s="15" t="s">
        <v>193</v>
      </c>
      <c r="E183" s="29"/>
      <c r="F183" s="29"/>
    </row>
    <row r="184" spans="1:6" s="11" customFormat="1" ht="16.5" collapsed="1">
      <c r="A184" s="49" t="s">
        <v>91</v>
      </c>
      <c r="B184" s="22" t="s">
        <v>92</v>
      </c>
      <c r="C184" s="22" t="s">
        <v>73</v>
      </c>
      <c r="D184" s="22" t="s">
        <v>74</v>
      </c>
      <c r="E184" s="30">
        <f aca="true" t="shared" si="0" ref="E184:F186">E185</f>
        <v>141</v>
      </c>
      <c r="F184" s="30">
        <f t="shared" si="0"/>
        <v>141</v>
      </c>
    </row>
    <row r="185" spans="1:6" s="8" customFormat="1" ht="33" outlineLevel="1">
      <c r="A185" s="21" t="s">
        <v>93</v>
      </c>
      <c r="B185" s="15" t="s">
        <v>94</v>
      </c>
      <c r="C185" s="15" t="s">
        <v>73</v>
      </c>
      <c r="D185" s="15" t="s">
        <v>74</v>
      </c>
      <c r="E185" s="29">
        <f>E186</f>
        <v>141</v>
      </c>
      <c r="F185" s="29">
        <f>F186</f>
        <v>141</v>
      </c>
    </row>
    <row r="186" spans="1:6" s="8" customFormat="1" ht="49.5" outlineLevel="3">
      <c r="A186" s="21" t="s">
        <v>95</v>
      </c>
      <c r="B186" s="15" t="s">
        <v>94</v>
      </c>
      <c r="C186" s="15" t="s">
        <v>277</v>
      </c>
      <c r="D186" s="15" t="s">
        <v>74</v>
      </c>
      <c r="E186" s="29">
        <f t="shared" si="0"/>
        <v>141</v>
      </c>
      <c r="F186" s="29">
        <f t="shared" si="0"/>
        <v>141</v>
      </c>
    </row>
    <row r="187" spans="1:6" s="8" customFormat="1" ht="49.5" outlineLevel="5">
      <c r="A187" s="21" t="s">
        <v>375</v>
      </c>
      <c r="B187" s="15" t="s">
        <v>94</v>
      </c>
      <c r="C187" s="15" t="s">
        <v>277</v>
      </c>
      <c r="D187" s="15" t="s">
        <v>135</v>
      </c>
      <c r="E187" s="29">
        <v>141</v>
      </c>
      <c r="F187" s="29">
        <v>141</v>
      </c>
    </row>
    <row r="188" spans="1:6" s="11" customFormat="1" ht="66">
      <c r="A188" s="49" t="s">
        <v>96</v>
      </c>
      <c r="B188" s="22" t="s">
        <v>97</v>
      </c>
      <c r="C188" s="22" t="s">
        <v>73</v>
      </c>
      <c r="D188" s="22" t="s">
        <v>74</v>
      </c>
      <c r="E188" s="30">
        <f>E189+E209+E212</f>
        <v>19229.57</v>
      </c>
      <c r="F188" s="30">
        <f>F189+F209+F212</f>
        <v>19869.570000000003</v>
      </c>
    </row>
    <row r="189" spans="1:6" s="8" customFormat="1" ht="66" outlineLevel="1">
      <c r="A189" s="21" t="s">
        <v>98</v>
      </c>
      <c r="B189" s="15" t="s">
        <v>99</v>
      </c>
      <c r="C189" s="15" t="s">
        <v>73</v>
      </c>
      <c r="D189" s="15" t="s">
        <v>74</v>
      </c>
      <c r="E189" s="29">
        <f>E190+E192+E195+E198+E207</f>
        <v>19229.57</v>
      </c>
      <c r="F189" s="29">
        <f>F190+F192+F195+F198+F207</f>
        <v>19869.570000000003</v>
      </c>
    </row>
    <row r="190" spans="1:6" s="8" customFormat="1" ht="33" hidden="1" outlineLevel="1">
      <c r="A190" s="38" t="s">
        <v>278</v>
      </c>
      <c r="B190" s="34" t="s">
        <v>99</v>
      </c>
      <c r="C190" s="34" t="s">
        <v>251</v>
      </c>
      <c r="D190" s="34" t="s">
        <v>74</v>
      </c>
      <c r="E190" s="6">
        <f>E191</f>
        <v>0</v>
      </c>
      <c r="F190" s="6">
        <f>F191</f>
        <v>0</v>
      </c>
    </row>
    <row r="191" spans="1:6" s="8" customFormat="1" ht="49.5" hidden="1" outlineLevel="1">
      <c r="A191" s="51" t="s">
        <v>375</v>
      </c>
      <c r="B191" s="34" t="s">
        <v>99</v>
      </c>
      <c r="C191" s="34" t="s">
        <v>251</v>
      </c>
      <c r="D191" s="34" t="s">
        <v>135</v>
      </c>
      <c r="E191" s="6"/>
      <c r="F191" s="13"/>
    </row>
    <row r="192" spans="1:6" s="8" customFormat="1" ht="66" outlineLevel="1">
      <c r="A192" s="21" t="s">
        <v>41</v>
      </c>
      <c r="B192" s="15" t="s">
        <v>99</v>
      </c>
      <c r="C192" s="15" t="s">
        <v>279</v>
      </c>
      <c r="D192" s="15" t="s">
        <v>74</v>
      </c>
      <c r="E192" s="29">
        <f>E193</f>
        <v>202.2</v>
      </c>
      <c r="F192" s="29">
        <f>F193</f>
        <v>410</v>
      </c>
    </row>
    <row r="193" spans="1:6" s="8" customFormat="1" ht="49.5" outlineLevel="1">
      <c r="A193" s="21" t="s">
        <v>375</v>
      </c>
      <c r="B193" s="15" t="s">
        <v>99</v>
      </c>
      <c r="C193" s="15" t="s">
        <v>279</v>
      </c>
      <c r="D193" s="15" t="s">
        <v>135</v>
      </c>
      <c r="E193" s="29">
        <v>202.2</v>
      </c>
      <c r="F193" s="29">
        <v>410</v>
      </c>
    </row>
    <row r="194" spans="1:6" s="8" customFormat="1" ht="66" outlineLevel="1">
      <c r="A194" s="21" t="s">
        <v>100</v>
      </c>
      <c r="B194" s="15"/>
      <c r="C194" s="15"/>
      <c r="D194" s="15"/>
      <c r="E194" s="29">
        <v>202.2</v>
      </c>
      <c r="F194" s="29">
        <v>410</v>
      </c>
    </row>
    <row r="195" spans="1:6" s="8" customFormat="1" ht="49.5" outlineLevel="1">
      <c r="A195" s="21" t="s">
        <v>63</v>
      </c>
      <c r="B195" s="15" t="s">
        <v>99</v>
      </c>
      <c r="C195" s="15" t="s">
        <v>280</v>
      </c>
      <c r="D195" s="15" t="s">
        <v>74</v>
      </c>
      <c r="E195" s="29">
        <f>E196</f>
        <v>457.8</v>
      </c>
      <c r="F195" s="29">
        <f>F196</f>
        <v>250</v>
      </c>
    </row>
    <row r="196" spans="1:6" s="8" customFormat="1" ht="49.5" outlineLevel="1">
      <c r="A196" s="21" t="s">
        <v>375</v>
      </c>
      <c r="B196" s="15" t="s">
        <v>99</v>
      </c>
      <c r="C196" s="15" t="s">
        <v>280</v>
      </c>
      <c r="D196" s="15" t="s">
        <v>135</v>
      </c>
      <c r="E196" s="29">
        <v>457.8</v>
      </c>
      <c r="F196" s="29">
        <v>250</v>
      </c>
    </row>
    <row r="197" spans="1:6" s="8" customFormat="1" ht="82.5" outlineLevel="1">
      <c r="A197" s="21" t="s">
        <v>118</v>
      </c>
      <c r="B197" s="15"/>
      <c r="C197" s="15"/>
      <c r="D197" s="15"/>
      <c r="E197" s="29">
        <v>457.8</v>
      </c>
      <c r="F197" s="29">
        <v>250</v>
      </c>
    </row>
    <row r="198" spans="1:6" s="8" customFormat="1" ht="82.5" outlineLevel="5">
      <c r="A198" s="21" t="s">
        <v>281</v>
      </c>
      <c r="B198" s="15" t="s">
        <v>99</v>
      </c>
      <c r="C198" s="15" t="s">
        <v>282</v>
      </c>
      <c r="D198" s="15" t="s">
        <v>74</v>
      </c>
      <c r="E198" s="29">
        <f>E199+E202+E205+E206</f>
        <v>18569.57</v>
      </c>
      <c r="F198" s="29">
        <f>F199+F202+F205+F206</f>
        <v>19209.570000000003</v>
      </c>
    </row>
    <row r="199" spans="1:6" s="8" customFormat="1" ht="33" outlineLevel="5">
      <c r="A199" s="21" t="s">
        <v>167</v>
      </c>
      <c r="B199" s="15" t="s">
        <v>99</v>
      </c>
      <c r="C199" s="15" t="s">
        <v>282</v>
      </c>
      <c r="D199" s="15" t="s">
        <v>166</v>
      </c>
      <c r="E199" s="29">
        <f>E200+E201</f>
        <v>13663.31</v>
      </c>
      <c r="F199" s="29">
        <f>F200+F201</f>
        <v>14134.21</v>
      </c>
    </row>
    <row r="200" spans="1:6" s="8" customFormat="1" ht="49.5" outlineLevel="5">
      <c r="A200" s="12" t="s">
        <v>374</v>
      </c>
      <c r="B200" s="15" t="s">
        <v>99</v>
      </c>
      <c r="C200" s="15" t="s">
        <v>282</v>
      </c>
      <c r="D200" s="15" t="s">
        <v>149</v>
      </c>
      <c r="E200" s="29">
        <v>13661.16</v>
      </c>
      <c r="F200" s="29">
        <v>14131.99</v>
      </c>
    </row>
    <row r="201" spans="1:6" s="8" customFormat="1" ht="33" outlineLevel="5">
      <c r="A201" s="14" t="s">
        <v>136</v>
      </c>
      <c r="B201" s="15" t="s">
        <v>99</v>
      </c>
      <c r="C201" s="15" t="s">
        <v>282</v>
      </c>
      <c r="D201" s="15" t="s">
        <v>150</v>
      </c>
      <c r="E201" s="29">
        <v>2.15</v>
      </c>
      <c r="F201" s="29">
        <v>2.22</v>
      </c>
    </row>
    <row r="202" spans="1:6" s="8" customFormat="1" ht="49.5" outlineLevel="5">
      <c r="A202" s="14" t="s">
        <v>186</v>
      </c>
      <c r="B202" s="15" t="s">
        <v>99</v>
      </c>
      <c r="C202" s="15" t="s">
        <v>282</v>
      </c>
      <c r="D202" s="15" t="s">
        <v>168</v>
      </c>
      <c r="E202" s="29">
        <f>E203+E204</f>
        <v>3948.73</v>
      </c>
      <c r="F202" s="29">
        <f>F203+F204</f>
        <v>4084.83</v>
      </c>
    </row>
    <row r="203" spans="1:6" s="8" customFormat="1" ht="49.5" outlineLevel="5">
      <c r="A203" s="21" t="s">
        <v>158</v>
      </c>
      <c r="B203" s="15" t="s">
        <v>99</v>
      </c>
      <c r="C203" s="15" t="s">
        <v>282</v>
      </c>
      <c r="D203" s="15" t="s">
        <v>134</v>
      </c>
      <c r="E203" s="29">
        <v>2466.19</v>
      </c>
      <c r="F203" s="29">
        <v>2551.19</v>
      </c>
    </row>
    <row r="204" spans="1:6" s="8" customFormat="1" ht="49.5" outlineLevel="5">
      <c r="A204" s="21" t="s">
        <v>375</v>
      </c>
      <c r="B204" s="15" t="s">
        <v>99</v>
      </c>
      <c r="C204" s="15" t="s">
        <v>282</v>
      </c>
      <c r="D204" s="15" t="s">
        <v>135</v>
      </c>
      <c r="E204" s="29">
        <v>1482.54</v>
      </c>
      <c r="F204" s="29">
        <v>1533.64</v>
      </c>
    </row>
    <row r="205" spans="1:6" s="8" customFormat="1" ht="33" outlineLevel="5">
      <c r="A205" s="21" t="s">
        <v>21</v>
      </c>
      <c r="B205" s="15" t="s">
        <v>99</v>
      </c>
      <c r="C205" s="15" t="s">
        <v>282</v>
      </c>
      <c r="D205" s="15" t="s">
        <v>142</v>
      </c>
      <c r="E205" s="29">
        <v>936.36</v>
      </c>
      <c r="F205" s="29">
        <v>968.63</v>
      </c>
    </row>
    <row r="206" spans="1:6" s="8" customFormat="1" ht="33" outlineLevel="5">
      <c r="A206" s="12" t="s">
        <v>141</v>
      </c>
      <c r="B206" s="15" t="s">
        <v>99</v>
      </c>
      <c r="C206" s="15" t="s">
        <v>282</v>
      </c>
      <c r="D206" s="15" t="s">
        <v>140</v>
      </c>
      <c r="E206" s="29">
        <v>21.17</v>
      </c>
      <c r="F206" s="29">
        <v>21.9</v>
      </c>
    </row>
    <row r="207" spans="1:6" s="8" customFormat="1" ht="82.5" hidden="1" outlineLevel="5">
      <c r="A207" s="21" t="s">
        <v>273</v>
      </c>
      <c r="B207" s="15" t="s">
        <v>99</v>
      </c>
      <c r="C207" s="17">
        <v>3409999</v>
      </c>
      <c r="D207" s="15" t="s">
        <v>74</v>
      </c>
      <c r="E207" s="29">
        <f>E208</f>
        <v>0</v>
      </c>
      <c r="F207" s="29">
        <f>F208</f>
        <v>0</v>
      </c>
    </row>
    <row r="208" spans="1:6" s="8" customFormat="1" ht="49.5" hidden="1" outlineLevel="5">
      <c r="A208" s="21" t="s">
        <v>375</v>
      </c>
      <c r="B208" s="15" t="s">
        <v>99</v>
      </c>
      <c r="C208" s="17">
        <v>3409999</v>
      </c>
      <c r="D208" s="15" t="s">
        <v>135</v>
      </c>
      <c r="E208" s="29"/>
      <c r="F208" s="29"/>
    </row>
    <row r="209" spans="1:6" s="8" customFormat="1" ht="16.5" hidden="1" outlineLevel="5">
      <c r="A209" s="12" t="s">
        <v>130</v>
      </c>
      <c r="B209" s="16" t="s">
        <v>131</v>
      </c>
      <c r="C209" s="16" t="s">
        <v>73</v>
      </c>
      <c r="D209" s="16" t="s">
        <v>74</v>
      </c>
      <c r="E209" s="29">
        <f>E210</f>
        <v>0</v>
      </c>
      <c r="F209" s="29">
        <f>F210</f>
        <v>0</v>
      </c>
    </row>
    <row r="210" spans="1:6" s="8" customFormat="1" ht="16.5" hidden="1" outlineLevel="5">
      <c r="A210" s="21"/>
      <c r="B210" s="16" t="s">
        <v>131</v>
      </c>
      <c r="C210" s="17"/>
      <c r="D210" s="15"/>
      <c r="E210" s="29">
        <f>E211</f>
        <v>0</v>
      </c>
      <c r="F210" s="29">
        <f>F211</f>
        <v>0</v>
      </c>
    </row>
    <row r="211" spans="1:6" s="8" customFormat="1" ht="16.5" hidden="1" outlineLevel="5">
      <c r="A211" s="21"/>
      <c r="B211" s="15" t="s">
        <v>131</v>
      </c>
      <c r="C211" s="17"/>
      <c r="D211" s="15"/>
      <c r="E211" s="29"/>
      <c r="F211" s="29"/>
    </row>
    <row r="212" spans="1:6" s="1" customFormat="1" ht="49.5" hidden="1" outlineLevel="5">
      <c r="A212" s="21" t="s">
        <v>178</v>
      </c>
      <c r="B212" s="15" t="s">
        <v>179</v>
      </c>
      <c r="C212" s="15" t="s">
        <v>73</v>
      </c>
      <c r="D212" s="15" t="s">
        <v>74</v>
      </c>
      <c r="E212" s="29">
        <f>E213</f>
        <v>0</v>
      </c>
      <c r="F212" s="29">
        <f>F213</f>
        <v>0</v>
      </c>
    </row>
    <row r="213" spans="1:6" s="1" customFormat="1" ht="82.5" hidden="1" outlineLevel="5">
      <c r="A213" s="53" t="s">
        <v>268</v>
      </c>
      <c r="B213" s="15" t="s">
        <v>179</v>
      </c>
      <c r="C213" s="15" t="s">
        <v>267</v>
      </c>
      <c r="D213" s="15" t="s">
        <v>74</v>
      </c>
      <c r="E213" s="29">
        <f>E214</f>
        <v>0</v>
      </c>
      <c r="F213" s="29">
        <f>F214</f>
        <v>0</v>
      </c>
    </row>
    <row r="214" spans="1:6" s="1" customFormat="1" ht="49.5" hidden="1" outlineLevel="5">
      <c r="A214" s="21" t="s">
        <v>375</v>
      </c>
      <c r="B214" s="15" t="s">
        <v>179</v>
      </c>
      <c r="C214" s="15" t="s">
        <v>267</v>
      </c>
      <c r="D214" s="15" t="s">
        <v>135</v>
      </c>
      <c r="E214" s="29"/>
      <c r="F214" s="29"/>
    </row>
    <row r="215" spans="1:6" s="11" customFormat="1" ht="16.5" collapsed="1">
      <c r="A215" s="49" t="s">
        <v>1</v>
      </c>
      <c r="B215" s="22" t="s">
        <v>2</v>
      </c>
      <c r="C215" s="22" t="s">
        <v>73</v>
      </c>
      <c r="D215" s="22" t="s">
        <v>74</v>
      </c>
      <c r="E215" s="30">
        <f>E216+E243</f>
        <v>319332.20999999996</v>
      </c>
      <c r="F215" s="30">
        <f>F216+F243</f>
        <v>276451</v>
      </c>
    </row>
    <row r="216" spans="1:6" s="1" customFormat="1" ht="16.5">
      <c r="A216" s="21" t="s">
        <v>177</v>
      </c>
      <c r="B216" s="15" t="s">
        <v>176</v>
      </c>
      <c r="C216" s="15" t="s">
        <v>14</v>
      </c>
      <c r="D216" s="15" t="s">
        <v>74</v>
      </c>
      <c r="E216" s="29">
        <f>E217+E226+E229+E231+E233+E235+E237+E239+E241</f>
        <v>290861.98</v>
      </c>
      <c r="F216" s="29">
        <f>F217+F226+F229+F231+F233+F235+F237+F239+F241</f>
        <v>276451</v>
      </c>
    </row>
    <row r="217" spans="1:6" s="1" customFormat="1" ht="16.5" hidden="1">
      <c r="A217" s="21" t="s">
        <v>40</v>
      </c>
      <c r="B217" s="24" t="s">
        <v>176</v>
      </c>
      <c r="C217" s="24" t="s">
        <v>39</v>
      </c>
      <c r="D217" s="24" t="s">
        <v>74</v>
      </c>
      <c r="E217" s="29">
        <f>E218</f>
        <v>0</v>
      </c>
      <c r="F217" s="29">
        <f>F218</f>
        <v>0</v>
      </c>
    </row>
    <row r="218" spans="1:6" s="1" customFormat="1" ht="99" hidden="1">
      <c r="A218" s="21" t="s">
        <v>51</v>
      </c>
      <c r="B218" s="24" t="s">
        <v>176</v>
      </c>
      <c r="C218" s="24" t="s">
        <v>32</v>
      </c>
      <c r="D218" s="24" t="s">
        <v>74</v>
      </c>
      <c r="E218" s="29">
        <f>E219+E222+E224</f>
        <v>0</v>
      </c>
      <c r="F218" s="29">
        <f>F219+F222+F224</f>
        <v>0</v>
      </c>
    </row>
    <row r="219" spans="1:6" s="1" customFormat="1" ht="99" hidden="1">
      <c r="A219" s="55" t="s">
        <v>197</v>
      </c>
      <c r="B219" s="24" t="s">
        <v>176</v>
      </c>
      <c r="C219" s="24" t="s">
        <v>198</v>
      </c>
      <c r="D219" s="24" t="s">
        <v>74</v>
      </c>
      <c r="E219" s="29">
        <f>E220+E221</f>
        <v>0</v>
      </c>
      <c r="F219" s="29">
        <f>F220+F221</f>
        <v>0</v>
      </c>
    </row>
    <row r="220" spans="1:6" s="1" customFormat="1" ht="66" hidden="1">
      <c r="A220" s="21" t="s">
        <v>169</v>
      </c>
      <c r="B220" s="24" t="s">
        <v>176</v>
      </c>
      <c r="C220" s="24" t="s">
        <v>198</v>
      </c>
      <c r="D220" s="24" t="s">
        <v>170</v>
      </c>
      <c r="E220" s="29"/>
      <c r="F220" s="29"/>
    </row>
    <row r="221" spans="1:6" s="1" customFormat="1" ht="66" hidden="1">
      <c r="A221" s="12" t="s">
        <v>386</v>
      </c>
      <c r="B221" s="24" t="s">
        <v>176</v>
      </c>
      <c r="C221" s="24" t="s">
        <v>198</v>
      </c>
      <c r="D221" s="24" t="s">
        <v>173</v>
      </c>
      <c r="E221" s="29"/>
      <c r="F221" s="29"/>
    </row>
    <row r="222" spans="1:6" s="1" customFormat="1" ht="132" hidden="1">
      <c r="A222" s="21" t="s">
        <v>215</v>
      </c>
      <c r="B222" s="24" t="s">
        <v>176</v>
      </c>
      <c r="C222" s="24" t="s">
        <v>200</v>
      </c>
      <c r="D222" s="24" t="s">
        <v>74</v>
      </c>
      <c r="E222" s="29">
        <f>E223</f>
        <v>0</v>
      </c>
      <c r="F222" s="29">
        <f>F223</f>
        <v>0</v>
      </c>
    </row>
    <row r="223" spans="1:6" s="1" customFormat="1" ht="66" hidden="1">
      <c r="A223" s="12" t="s">
        <v>386</v>
      </c>
      <c r="B223" s="24" t="s">
        <v>176</v>
      </c>
      <c r="C223" s="24" t="s">
        <v>200</v>
      </c>
      <c r="D223" s="24" t="s">
        <v>173</v>
      </c>
      <c r="E223" s="29"/>
      <c r="F223" s="29"/>
    </row>
    <row r="224" spans="1:6" s="1" customFormat="1" ht="181.5" hidden="1">
      <c r="A224" s="21" t="s">
        <v>216</v>
      </c>
      <c r="B224" s="24" t="s">
        <v>176</v>
      </c>
      <c r="C224" s="24" t="s">
        <v>214</v>
      </c>
      <c r="D224" s="24" t="s">
        <v>74</v>
      </c>
      <c r="E224" s="29">
        <f>E225</f>
        <v>0</v>
      </c>
      <c r="F224" s="29">
        <f>F225</f>
        <v>0</v>
      </c>
    </row>
    <row r="225" spans="1:6" s="1" customFormat="1" ht="66" hidden="1">
      <c r="A225" s="21" t="s">
        <v>378</v>
      </c>
      <c r="B225" s="24" t="s">
        <v>176</v>
      </c>
      <c r="C225" s="24" t="s">
        <v>214</v>
      </c>
      <c r="D225" s="24" t="s">
        <v>379</v>
      </c>
      <c r="E225" s="29"/>
      <c r="F225" s="29"/>
    </row>
    <row r="226" spans="1:6" s="1" customFormat="1" ht="99">
      <c r="A226" s="57" t="s">
        <v>428</v>
      </c>
      <c r="B226" s="15" t="s">
        <v>176</v>
      </c>
      <c r="C226" s="15" t="s">
        <v>283</v>
      </c>
      <c r="D226" s="15" t="s">
        <v>74</v>
      </c>
      <c r="E226" s="29">
        <f>E227+E228</f>
        <v>165123.48</v>
      </c>
      <c r="F226" s="29">
        <f>F227+F228</f>
        <v>0</v>
      </c>
    </row>
    <row r="227" spans="1:6" s="1" customFormat="1" ht="66" hidden="1">
      <c r="A227" s="21" t="s">
        <v>169</v>
      </c>
      <c r="B227" s="15" t="s">
        <v>176</v>
      </c>
      <c r="C227" s="15" t="s">
        <v>283</v>
      </c>
      <c r="D227" s="15" t="s">
        <v>170</v>
      </c>
      <c r="E227" s="29"/>
      <c r="F227" s="29"/>
    </row>
    <row r="228" spans="1:6" s="1" customFormat="1" ht="66">
      <c r="A228" s="12" t="s">
        <v>386</v>
      </c>
      <c r="B228" s="15" t="s">
        <v>176</v>
      </c>
      <c r="C228" s="15" t="s">
        <v>283</v>
      </c>
      <c r="D228" s="15" t="s">
        <v>173</v>
      </c>
      <c r="E228" s="29">
        <v>165123.48</v>
      </c>
      <c r="F228" s="29"/>
    </row>
    <row r="229" spans="1:6" s="1" customFormat="1" ht="99">
      <c r="A229" s="57" t="s">
        <v>434</v>
      </c>
      <c r="B229" s="15" t="s">
        <v>176</v>
      </c>
      <c r="C229" s="15" t="s">
        <v>284</v>
      </c>
      <c r="D229" s="15" t="s">
        <v>74</v>
      </c>
      <c r="E229" s="29">
        <f>E230</f>
        <v>107542</v>
      </c>
      <c r="F229" s="29">
        <f>F230</f>
        <v>0</v>
      </c>
    </row>
    <row r="230" spans="1:6" s="1" customFormat="1" ht="66">
      <c r="A230" s="12" t="s">
        <v>386</v>
      </c>
      <c r="B230" s="15" t="s">
        <v>176</v>
      </c>
      <c r="C230" s="15" t="s">
        <v>284</v>
      </c>
      <c r="D230" s="15" t="s">
        <v>173</v>
      </c>
      <c r="E230" s="29">
        <v>107542</v>
      </c>
      <c r="F230" s="29"/>
    </row>
    <row r="231" spans="1:6" s="1" customFormat="1" ht="115.5" hidden="1">
      <c r="A231" s="57" t="s">
        <v>286</v>
      </c>
      <c r="B231" s="15" t="s">
        <v>176</v>
      </c>
      <c r="C231" s="15" t="s">
        <v>285</v>
      </c>
      <c r="D231" s="15" t="s">
        <v>74</v>
      </c>
      <c r="E231" s="29">
        <f>E232</f>
        <v>0</v>
      </c>
      <c r="F231" s="29">
        <f>F232</f>
        <v>0</v>
      </c>
    </row>
    <row r="232" spans="1:6" s="1" customFormat="1" ht="66" hidden="1">
      <c r="A232" s="21" t="s">
        <v>378</v>
      </c>
      <c r="B232" s="15" t="s">
        <v>176</v>
      </c>
      <c r="C232" s="15" t="s">
        <v>285</v>
      </c>
      <c r="D232" s="15" t="s">
        <v>379</v>
      </c>
      <c r="E232" s="29"/>
      <c r="F232" s="29"/>
    </row>
    <row r="233" spans="1:6" s="1" customFormat="1" ht="82.5" hidden="1">
      <c r="A233" s="57" t="s">
        <v>288</v>
      </c>
      <c r="B233" s="15" t="s">
        <v>176</v>
      </c>
      <c r="C233" s="15" t="s">
        <v>287</v>
      </c>
      <c r="D233" s="15" t="s">
        <v>74</v>
      </c>
      <c r="E233" s="29">
        <f>E234</f>
        <v>0</v>
      </c>
      <c r="F233" s="29">
        <f>F234</f>
        <v>0</v>
      </c>
    </row>
    <row r="234" spans="1:6" s="1" customFormat="1" ht="66" hidden="1">
      <c r="A234" s="12" t="s">
        <v>386</v>
      </c>
      <c r="B234" s="15" t="s">
        <v>176</v>
      </c>
      <c r="C234" s="15" t="s">
        <v>287</v>
      </c>
      <c r="D234" s="15" t="s">
        <v>173</v>
      </c>
      <c r="E234" s="29"/>
      <c r="F234" s="29"/>
    </row>
    <row r="235" spans="1:6" s="1" customFormat="1" ht="99" hidden="1">
      <c r="A235" s="57" t="s">
        <v>290</v>
      </c>
      <c r="B235" s="15" t="s">
        <v>176</v>
      </c>
      <c r="C235" s="15" t="s">
        <v>289</v>
      </c>
      <c r="D235" s="15" t="s">
        <v>74</v>
      </c>
      <c r="E235" s="29">
        <f>E236</f>
        <v>0</v>
      </c>
      <c r="F235" s="29">
        <f>F236</f>
        <v>0</v>
      </c>
    </row>
    <row r="236" spans="1:6" s="1" customFormat="1" ht="66" hidden="1">
      <c r="A236" s="12" t="s">
        <v>386</v>
      </c>
      <c r="B236" s="15" t="s">
        <v>176</v>
      </c>
      <c r="C236" s="15" t="s">
        <v>289</v>
      </c>
      <c r="D236" s="15" t="s">
        <v>173</v>
      </c>
      <c r="E236" s="29"/>
      <c r="F236" s="29"/>
    </row>
    <row r="237" spans="1:6" s="1" customFormat="1" ht="82.5">
      <c r="A237" s="51" t="s">
        <v>291</v>
      </c>
      <c r="B237" s="15" t="s">
        <v>176</v>
      </c>
      <c r="C237" s="15" t="s">
        <v>292</v>
      </c>
      <c r="D237" s="15" t="s">
        <v>74</v>
      </c>
      <c r="E237" s="29">
        <f>E238</f>
        <v>16321.5</v>
      </c>
      <c r="F237" s="29">
        <f>F238</f>
        <v>0</v>
      </c>
    </row>
    <row r="238" spans="1:6" s="1" customFormat="1" ht="66">
      <c r="A238" s="21" t="s">
        <v>378</v>
      </c>
      <c r="B238" s="15" t="s">
        <v>176</v>
      </c>
      <c r="C238" s="15" t="s">
        <v>292</v>
      </c>
      <c r="D238" s="15" t="s">
        <v>379</v>
      </c>
      <c r="E238" s="29">
        <v>16321.5</v>
      </c>
      <c r="F238" s="29"/>
    </row>
    <row r="239" spans="1:6" s="1" customFormat="1" ht="49.5">
      <c r="A239" s="74" t="s">
        <v>435</v>
      </c>
      <c r="B239" s="15" t="s">
        <v>176</v>
      </c>
      <c r="C239" s="15" t="s">
        <v>406</v>
      </c>
      <c r="D239" s="15" t="s">
        <v>74</v>
      </c>
      <c r="E239" s="29">
        <f>E240</f>
        <v>0</v>
      </c>
      <c r="F239" s="29">
        <f>F240</f>
        <v>274576</v>
      </c>
    </row>
    <row r="240" spans="1:6" s="1" customFormat="1" ht="66">
      <c r="A240" s="21" t="s">
        <v>386</v>
      </c>
      <c r="B240" s="15" t="s">
        <v>176</v>
      </c>
      <c r="C240" s="15" t="s">
        <v>406</v>
      </c>
      <c r="D240" s="15" t="s">
        <v>173</v>
      </c>
      <c r="E240" s="29"/>
      <c r="F240" s="29">
        <v>274576</v>
      </c>
    </row>
    <row r="241" spans="1:6" s="1" customFormat="1" ht="33">
      <c r="A241" s="75" t="s">
        <v>407</v>
      </c>
      <c r="B241" s="15" t="s">
        <v>176</v>
      </c>
      <c r="C241" s="15" t="s">
        <v>408</v>
      </c>
      <c r="D241" s="15" t="s">
        <v>74</v>
      </c>
      <c r="E241" s="29">
        <f>E242</f>
        <v>1875</v>
      </c>
      <c r="F241" s="29">
        <f>F242</f>
        <v>1875</v>
      </c>
    </row>
    <row r="242" spans="1:6" s="1" customFormat="1" ht="66">
      <c r="A242" s="21" t="s">
        <v>386</v>
      </c>
      <c r="B242" s="15" t="s">
        <v>176</v>
      </c>
      <c r="C242" s="15" t="s">
        <v>408</v>
      </c>
      <c r="D242" s="15" t="s">
        <v>173</v>
      </c>
      <c r="E242" s="29">
        <v>1875</v>
      </c>
      <c r="F242" s="29">
        <v>1875</v>
      </c>
    </row>
    <row r="243" spans="1:6" s="8" customFormat="1" ht="33" outlineLevel="1">
      <c r="A243" s="21" t="s">
        <v>3</v>
      </c>
      <c r="B243" s="15" t="s">
        <v>4</v>
      </c>
      <c r="C243" s="15" t="s">
        <v>73</v>
      </c>
      <c r="D243" s="15" t="s">
        <v>74</v>
      </c>
      <c r="E243" s="29">
        <f>E244+E248+E250+E254</f>
        <v>28470.23</v>
      </c>
      <c r="F243" s="29">
        <f>F244+F248+F250+F254</f>
        <v>0</v>
      </c>
    </row>
    <row r="244" spans="1:6" s="8" customFormat="1" ht="66" hidden="1" outlineLevel="5">
      <c r="A244" s="12" t="s">
        <v>302</v>
      </c>
      <c r="B244" s="15" t="s">
        <v>4</v>
      </c>
      <c r="C244" s="15" t="s">
        <v>129</v>
      </c>
      <c r="D244" s="15" t="s">
        <v>74</v>
      </c>
      <c r="E244" s="29">
        <f>E245</f>
        <v>0</v>
      </c>
      <c r="F244" s="29">
        <f>F245</f>
        <v>0</v>
      </c>
    </row>
    <row r="245" spans="1:6" s="8" customFormat="1" ht="49.5" hidden="1" outlineLevel="5">
      <c r="A245" s="12" t="s">
        <v>101</v>
      </c>
      <c r="B245" s="15" t="s">
        <v>4</v>
      </c>
      <c r="C245" s="15" t="s">
        <v>128</v>
      </c>
      <c r="D245" s="15" t="s">
        <v>74</v>
      </c>
      <c r="E245" s="29">
        <f>E246+E247</f>
        <v>0</v>
      </c>
      <c r="F245" s="29">
        <f>F246+F247</f>
        <v>0</v>
      </c>
    </row>
    <row r="246" spans="1:6" s="8" customFormat="1" ht="66" hidden="1" outlineLevel="5">
      <c r="A246" s="12" t="s">
        <v>386</v>
      </c>
      <c r="B246" s="15" t="s">
        <v>4</v>
      </c>
      <c r="C246" s="15" t="s">
        <v>128</v>
      </c>
      <c r="D246" s="15" t="s">
        <v>173</v>
      </c>
      <c r="E246" s="29"/>
      <c r="F246" s="29"/>
    </row>
    <row r="247" spans="1:6" s="8" customFormat="1" ht="99" hidden="1" outlineLevel="5">
      <c r="A247" s="21" t="s">
        <v>187</v>
      </c>
      <c r="B247" s="15" t="s">
        <v>4</v>
      </c>
      <c r="C247" s="15" t="s">
        <v>128</v>
      </c>
      <c r="D247" s="15" t="s">
        <v>151</v>
      </c>
      <c r="E247" s="29"/>
      <c r="F247" s="29"/>
    </row>
    <row r="248" spans="1:6" s="8" customFormat="1" ht="82.5" hidden="1" outlineLevel="5">
      <c r="A248" s="54" t="s">
        <v>196</v>
      </c>
      <c r="B248" s="15" t="s">
        <v>4</v>
      </c>
      <c r="C248" s="15" t="s">
        <v>269</v>
      </c>
      <c r="D248" s="15" t="s">
        <v>74</v>
      </c>
      <c r="E248" s="29">
        <f>E249</f>
        <v>0</v>
      </c>
      <c r="F248" s="29">
        <f>F249</f>
        <v>0</v>
      </c>
    </row>
    <row r="249" spans="1:6" s="8" customFormat="1" ht="49.5" hidden="1" outlineLevel="5">
      <c r="A249" s="21" t="s">
        <v>375</v>
      </c>
      <c r="B249" s="15" t="s">
        <v>4</v>
      </c>
      <c r="C249" s="15" t="s">
        <v>269</v>
      </c>
      <c r="D249" s="15" t="s">
        <v>135</v>
      </c>
      <c r="E249" s="29"/>
      <c r="F249" s="29"/>
    </row>
    <row r="250" spans="1:6" s="8" customFormat="1" ht="66" outlineLevel="5">
      <c r="A250" s="55" t="s">
        <v>294</v>
      </c>
      <c r="B250" s="24" t="s">
        <v>4</v>
      </c>
      <c r="C250" s="24" t="s">
        <v>293</v>
      </c>
      <c r="D250" s="24" t="s">
        <v>74</v>
      </c>
      <c r="E250" s="29">
        <f>E251+E252+E253</f>
        <v>28470.23</v>
      </c>
      <c r="F250" s="29">
        <f>F251+F252+F253</f>
        <v>0</v>
      </c>
    </row>
    <row r="251" spans="1:6" s="8" customFormat="1" ht="49.5" hidden="1" outlineLevel="5">
      <c r="A251" s="21" t="s">
        <v>137</v>
      </c>
      <c r="B251" s="24" t="s">
        <v>4</v>
      </c>
      <c r="C251" s="24" t="s">
        <v>293</v>
      </c>
      <c r="D251" s="24" t="s">
        <v>134</v>
      </c>
      <c r="E251" s="29"/>
      <c r="F251" s="29"/>
    </row>
    <row r="252" spans="1:6" s="8" customFormat="1" ht="49.5" outlineLevel="5">
      <c r="A252" s="55" t="s">
        <v>375</v>
      </c>
      <c r="B252" s="24" t="s">
        <v>4</v>
      </c>
      <c r="C252" s="24" t="s">
        <v>293</v>
      </c>
      <c r="D252" s="24" t="s">
        <v>135</v>
      </c>
      <c r="E252" s="29">
        <v>6545.5</v>
      </c>
      <c r="F252" s="29"/>
    </row>
    <row r="253" spans="1:6" s="8" customFormat="1" ht="66" outlineLevel="5">
      <c r="A253" s="12" t="s">
        <v>386</v>
      </c>
      <c r="B253" s="24" t="s">
        <v>4</v>
      </c>
      <c r="C253" s="24" t="s">
        <v>293</v>
      </c>
      <c r="D253" s="24" t="s">
        <v>173</v>
      </c>
      <c r="E253" s="29">
        <v>21924.73</v>
      </c>
      <c r="F253" s="29"/>
    </row>
    <row r="254" spans="1:6" s="8" customFormat="1" ht="82.5" hidden="1" outlineLevel="5">
      <c r="A254" s="21" t="s">
        <v>295</v>
      </c>
      <c r="B254" s="15" t="s">
        <v>4</v>
      </c>
      <c r="C254" s="10">
        <v>6809999</v>
      </c>
      <c r="D254" s="15" t="s">
        <v>74</v>
      </c>
      <c r="E254" s="29">
        <f>E255+E256+E257</f>
        <v>0</v>
      </c>
      <c r="F254" s="29">
        <f>F255+F256+F257</f>
        <v>0</v>
      </c>
    </row>
    <row r="255" spans="1:6" s="8" customFormat="1" ht="49.5" hidden="1" outlineLevel="5">
      <c r="A255" s="21" t="s">
        <v>375</v>
      </c>
      <c r="B255" s="15" t="s">
        <v>4</v>
      </c>
      <c r="C255" s="10">
        <v>6809999</v>
      </c>
      <c r="D255" s="15" t="s">
        <v>135</v>
      </c>
      <c r="E255" s="29"/>
      <c r="F255" s="29"/>
    </row>
    <row r="256" spans="1:6" s="8" customFormat="1" ht="99" hidden="1" outlineLevel="5">
      <c r="A256" s="21" t="s">
        <v>187</v>
      </c>
      <c r="B256" s="15" t="s">
        <v>4</v>
      </c>
      <c r="C256" s="10">
        <v>6809999</v>
      </c>
      <c r="D256" s="15" t="s">
        <v>151</v>
      </c>
      <c r="E256" s="29"/>
      <c r="F256" s="29"/>
    </row>
    <row r="257" spans="1:6" s="8" customFormat="1" ht="66" hidden="1" outlineLevel="5">
      <c r="A257" s="12" t="s">
        <v>386</v>
      </c>
      <c r="B257" s="15" t="s">
        <v>4</v>
      </c>
      <c r="C257" s="10">
        <v>6809999</v>
      </c>
      <c r="D257" s="15" t="s">
        <v>173</v>
      </c>
      <c r="E257" s="29"/>
      <c r="F257" s="29"/>
    </row>
    <row r="258" spans="1:6" s="11" customFormat="1" ht="33" collapsed="1">
      <c r="A258" s="49" t="s">
        <v>5</v>
      </c>
      <c r="B258" s="22" t="s">
        <v>6</v>
      </c>
      <c r="C258" s="22" t="s">
        <v>73</v>
      </c>
      <c r="D258" s="22" t="s">
        <v>74</v>
      </c>
      <c r="E258" s="30">
        <f>E259+E297+E320+E339</f>
        <v>363117.31999999995</v>
      </c>
      <c r="F258" s="30">
        <f>F259+F297+F320+F339</f>
        <v>355166.18</v>
      </c>
    </row>
    <row r="259" spans="1:6" s="8" customFormat="1" ht="16.5" outlineLevel="1">
      <c r="A259" s="21" t="s">
        <v>7</v>
      </c>
      <c r="B259" s="15" t="s">
        <v>8</v>
      </c>
      <c r="C259" s="15" t="s">
        <v>73</v>
      </c>
      <c r="D259" s="23" t="s">
        <v>74</v>
      </c>
      <c r="E259" s="29">
        <f>E260+E263+E266+E269+E273+E276+E278+E280+E283+E285+E287+E289+E291+E293+E296</f>
        <v>123809.54999999999</v>
      </c>
      <c r="F259" s="29">
        <f>F260+F263+F266+F269+F273+F276+F278+F280+F283+F285+F287+F289+F291+F293+F296</f>
        <v>17649</v>
      </c>
    </row>
    <row r="260" spans="1:6" s="8" customFormat="1" ht="132" hidden="1" outlineLevel="1">
      <c r="A260" s="51" t="s">
        <v>220</v>
      </c>
      <c r="B260" s="15" t="s">
        <v>8</v>
      </c>
      <c r="C260" s="15" t="s">
        <v>221</v>
      </c>
      <c r="D260" s="23" t="s">
        <v>74</v>
      </c>
      <c r="E260" s="31">
        <f>E261+E262</f>
        <v>0</v>
      </c>
      <c r="F260" s="31">
        <f>F261+F262</f>
        <v>0</v>
      </c>
    </row>
    <row r="261" spans="1:6" s="8" customFormat="1" ht="66" hidden="1" outlineLevel="1">
      <c r="A261" s="12" t="s">
        <v>378</v>
      </c>
      <c r="B261" s="15" t="s">
        <v>8</v>
      </c>
      <c r="C261" s="15" t="s">
        <v>221</v>
      </c>
      <c r="D261" s="23" t="s">
        <v>379</v>
      </c>
      <c r="E261" s="31"/>
      <c r="F261" s="31"/>
    </row>
    <row r="262" spans="1:6" s="8" customFormat="1" ht="66" hidden="1" outlineLevel="1">
      <c r="A262" s="51" t="s">
        <v>380</v>
      </c>
      <c r="B262" s="34" t="s">
        <v>8</v>
      </c>
      <c r="C262" s="34" t="s">
        <v>221</v>
      </c>
      <c r="D262" s="41" t="s">
        <v>381</v>
      </c>
      <c r="E262" s="31"/>
      <c r="F262" s="31"/>
    </row>
    <row r="263" spans="1:6" s="8" customFormat="1" ht="165" outlineLevel="1">
      <c r="A263" s="57" t="s">
        <v>419</v>
      </c>
      <c r="B263" s="15" t="s">
        <v>8</v>
      </c>
      <c r="C263" s="15" t="s">
        <v>296</v>
      </c>
      <c r="D263" s="23" t="s">
        <v>74</v>
      </c>
      <c r="E263" s="29">
        <f>E264+E265</f>
        <v>55485.21</v>
      </c>
      <c r="F263" s="29">
        <f>F264+F265</f>
        <v>0</v>
      </c>
    </row>
    <row r="264" spans="1:6" s="8" customFormat="1" ht="66" hidden="1" outlineLevel="1">
      <c r="A264" s="12" t="s">
        <v>378</v>
      </c>
      <c r="B264" s="15" t="s">
        <v>8</v>
      </c>
      <c r="C264" s="15" t="s">
        <v>296</v>
      </c>
      <c r="D264" s="23" t="s">
        <v>379</v>
      </c>
      <c r="E264" s="31"/>
      <c r="F264" s="31"/>
    </row>
    <row r="265" spans="1:6" s="8" customFormat="1" ht="66" outlineLevel="1">
      <c r="A265" s="51" t="s">
        <v>380</v>
      </c>
      <c r="B265" s="34" t="s">
        <v>8</v>
      </c>
      <c r="C265" s="15" t="s">
        <v>296</v>
      </c>
      <c r="D265" s="34" t="s">
        <v>381</v>
      </c>
      <c r="E265" s="31">
        <v>55485.21</v>
      </c>
      <c r="F265" s="31"/>
    </row>
    <row r="266" spans="1:6" s="8" customFormat="1" ht="66" hidden="1" outlineLevel="5">
      <c r="A266" s="21" t="s">
        <v>9</v>
      </c>
      <c r="B266" s="15" t="s">
        <v>8</v>
      </c>
      <c r="C266" s="15" t="s">
        <v>297</v>
      </c>
      <c r="D266" s="23" t="s">
        <v>74</v>
      </c>
      <c r="E266" s="29">
        <f>E267+E268</f>
        <v>0</v>
      </c>
      <c r="F266" s="29">
        <f>F267+F268</f>
        <v>0</v>
      </c>
    </row>
    <row r="267" spans="1:6" s="8" customFormat="1" ht="66" hidden="1" outlineLevel="5">
      <c r="A267" s="21" t="s">
        <v>169</v>
      </c>
      <c r="B267" s="15" t="s">
        <v>8</v>
      </c>
      <c r="C267" s="15" t="s">
        <v>297</v>
      </c>
      <c r="D267" s="23" t="s">
        <v>170</v>
      </c>
      <c r="E267" s="29"/>
      <c r="F267" s="29"/>
    </row>
    <row r="268" spans="1:6" s="8" customFormat="1" ht="66" hidden="1" outlineLevel="5">
      <c r="A268" s="12" t="s">
        <v>386</v>
      </c>
      <c r="B268" s="15" t="s">
        <v>8</v>
      </c>
      <c r="C268" s="15" t="s">
        <v>297</v>
      </c>
      <c r="D268" s="23" t="s">
        <v>173</v>
      </c>
      <c r="E268" s="29"/>
      <c r="F268" s="29"/>
    </row>
    <row r="269" spans="1:6" s="8" customFormat="1" ht="33" hidden="1" outlineLevel="5">
      <c r="A269" s="21" t="s">
        <v>31</v>
      </c>
      <c r="B269" s="15" t="s">
        <v>8</v>
      </c>
      <c r="C269" s="15" t="s">
        <v>298</v>
      </c>
      <c r="D269" s="23" t="s">
        <v>74</v>
      </c>
      <c r="E269" s="29">
        <f>E270+E271+E272</f>
        <v>0</v>
      </c>
      <c r="F269" s="29">
        <f>F270+F271+F272</f>
        <v>0</v>
      </c>
    </row>
    <row r="270" spans="1:6" s="8" customFormat="1" ht="66" hidden="1" outlineLevel="5">
      <c r="A270" s="21" t="s">
        <v>169</v>
      </c>
      <c r="B270" s="15" t="s">
        <v>8</v>
      </c>
      <c r="C270" s="15" t="s">
        <v>298</v>
      </c>
      <c r="D270" s="23" t="s">
        <v>170</v>
      </c>
      <c r="E270" s="29"/>
      <c r="F270" s="29"/>
    </row>
    <row r="271" spans="1:6" s="8" customFormat="1" ht="33" hidden="1" outlineLevel="5">
      <c r="A271" s="21" t="s">
        <v>199</v>
      </c>
      <c r="B271" s="15" t="s">
        <v>8</v>
      </c>
      <c r="C271" s="15" t="s">
        <v>298</v>
      </c>
      <c r="D271" s="23" t="s">
        <v>135</v>
      </c>
      <c r="E271" s="29"/>
      <c r="F271" s="29"/>
    </row>
    <row r="272" spans="1:6" s="8" customFormat="1" ht="66" hidden="1" outlineLevel="5">
      <c r="A272" s="12" t="s">
        <v>386</v>
      </c>
      <c r="B272" s="15" t="s">
        <v>8</v>
      </c>
      <c r="C272" s="15" t="s">
        <v>298</v>
      </c>
      <c r="D272" s="23" t="s">
        <v>173</v>
      </c>
      <c r="E272" s="29"/>
      <c r="F272" s="29"/>
    </row>
    <row r="273" spans="1:6" s="8" customFormat="1" ht="49.5" hidden="1" outlineLevel="5">
      <c r="A273" s="21" t="s">
        <v>181</v>
      </c>
      <c r="B273" s="15" t="s">
        <v>8</v>
      </c>
      <c r="C273" s="15" t="s">
        <v>299</v>
      </c>
      <c r="D273" s="15" t="s">
        <v>74</v>
      </c>
      <c r="E273" s="29">
        <f>E274+E275</f>
        <v>0</v>
      </c>
      <c r="F273" s="29">
        <f>F274+F275</f>
        <v>0</v>
      </c>
    </row>
    <row r="274" spans="1:6" s="8" customFormat="1" ht="66" hidden="1" outlineLevel="5">
      <c r="A274" s="56" t="s">
        <v>169</v>
      </c>
      <c r="B274" s="15" t="s">
        <v>8</v>
      </c>
      <c r="C274" s="15" t="s">
        <v>299</v>
      </c>
      <c r="D274" s="23" t="s">
        <v>170</v>
      </c>
      <c r="E274" s="29"/>
      <c r="F274" s="29"/>
    </row>
    <row r="275" spans="1:6" s="8" customFormat="1" ht="66" hidden="1" outlineLevel="5">
      <c r="A275" s="12" t="s">
        <v>386</v>
      </c>
      <c r="B275" s="15" t="s">
        <v>8</v>
      </c>
      <c r="C275" s="15" t="s">
        <v>299</v>
      </c>
      <c r="D275" s="23" t="s">
        <v>173</v>
      </c>
      <c r="E275" s="29"/>
      <c r="F275" s="29"/>
    </row>
    <row r="276" spans="1:6" s="8" customFormat="1" ht="132" hidden="1" outlineLevel="5">
      <c r="A276" s="21" t="s">
        <v>228</v>
      </c>
      <c r="B276" s="24" t="s">
        <v>8</v>
      </c>
      <c r="C276" s="24" t="s">
        <v>229</v>
      </c>
      <c r="D276" s="24" t="s">
        <v>74</v>
      </c>
      <c r="E276" s="29">
        <f>E277</f>
        <v>0</v>
      </c>
      <c r="F276" s="29">
        <f>F277</f>
        <v>0</v>
      </c>
    </row>
    <row r="277" spans="1:6" s="8" customFormat="1" ht="66" hidden="1" outlineLevel="5">
      <c r="A277" s="12" t="s">
        <v>386</v>
      </c>
      <c r="B277" s="24" t="s">
        <v>8</v>
      </c>
      <c r="C277" s="24" t="s">
        <v>229</v>
      </c>
      <c r="D277" s="24" t="s">
        <v>173</v>
      </c>
      <c r="E277" s="29"/>
      <c r="F277" s="29"/>
    </row>
    <row r="278" spans="1:6" s="8" customFormat="1" ht="132" hidden="1" outlineLevel="5">
      <c r="A278" s="21" t="s">
        <v>215</v>
      </c>
      <c r="B278" s="24" t="s">
        <v>8</v>
      </c>
      <c r="C278" s="24" t="s">
        <v>200</v>
      </c>
      <c r="D278" s="24" t="s">
        <v>74</v>
      </c>
      <c r="E278" s="29">
        <f>E279</f>
        <v>0</v>
      </c>
      <c r="F278" s="29">
        <f>F279</f>
        <v>0</v>
      </c>
    </row>
    <row r="279" spans="1:6" s="8" customFormat="1" ht="66" hidden="1" outlineLevel="5">
      <c r="A279" s="12" t="s">
        <v>386</v>
      </c>
      <c r="B279" s="24" t="s">
        <v>8</v>
      </c>
      <c r="C279" s="24" t="s">
        <v>200</v>
      </c>
      <c r="D279" s="24" t="s">
        <v>173</v>
      </c>
      <c r="E279" s="29"/>
      <c r="F279" s="29"/>
    </row>
    <row r="280" spans="1:6" s="8" customFormat="1" ht="82.5" hidden="1" outlineLevel="5">
      <c r="A280" s="21" t="s">
        <v>301</v>
      </c>
      <c r="B280" s="15" t="s">
        <v>8</v>
      </c>
      <c r="C280" s="15" t="s">
        <v>300</v>
      </c>
      <c r="D280" s="23" t="s">
        <v>74</v>
      </c>
      <c r="E280" s="29">
        <f>E281+E282</f>
        <v>0</v>
      </c>
      <c r="F280" s="29">
        <f>F281+F282</f>
        <v>0</v>
      </c>
    </row>
    <row r="281" spans="1:6" s="8" customFormat="1" ht="49.5" hidden="1" outlineLevel="5">
      <c r="A281" s="21" t="s">
        <v>375</v>
      </c>
      <c r="B281" s="24" t="s">
        <v>8</v>
      </c>
      <c r="C281" s="15" t="s">
        <v>300</v>
      </c>
      <c r="D281" s="24" t="s">
        <v>135</v>
      </c>
      <c r="E281" s="29"/>
      <c r="F281" s="29"/>
    </row>
    <row r="282" spans="1:6" s="8" customFormat="1" ht="66" hidden="1" outlineLevel="5">
      <c r="A282" s="21" t="s">
        <v>380</v>
      </c>
      <c r="B282" s="15" t="s">
        <v>8</v>
      </c>
      <c r="C282" s="15" t="s">
        <v>300</v>
      </c>
      <c r="D282" s="23" t="s">
        <v>381</v>
      </c>
      <c r="E282" s="29"/>
      <c r="F282" s="29"/>
    </row>
    <row r="283" spans="1:6" s="8" customFormat="1" ht="82.5" hidden="1" outlineLevel="5">
      <c r="A283" s="57" t="s">
        <v>314</v>
      </c>
      <c r="B283" s="15" t="s">
        <v>8</v>
      </c>
      <c r="C283" s="15" t="s">
        <v>313</v>
      </c>
      <c r="D283" s="15" t="s">
        <v>74</v>
      </c>
      <c r="E283" s="31">
        <f>E284</f>
        <v>0</v>
      </c>
      <c r="F283" s="31">
        <f>F284</f>
        <v>0</v>
      </c>
    </row>
    <row r="284" spans="1:6" s="8" customFormat="1" ht="66" hidden="1" outlineLevel="5">
      <c r="A284" s="12" t="s">
        <v>386</v>
      </c>
      <c r="B284" s="15" t="s">
        <v>8</v>
      </c>
      <c r="C284" s="15" t="s">
        <v>313</v>
      </c>
      <c r="D284" s="15" t="s">
        <v>173</v>
      </c>
      <c r="E284" s="31"/>
      <c r="F284" s="31"/>
    </row>
    <row r="285" spans="1:6" s="8" customFormat="1" ht="82.5" hidden="1" outlineLevel="5">
      <c r="A285" s="21" t="s">
        <v>273</v>
      </c>
      <c r="B285" s="15" t="s">
        <v>8</v>
      </c>
      <c r="C285" s="18">
        <v>3409999</v>
      </c>
      <c r="D285" s="23" t="s">
        <v>74</v>
      </c>
      <c r="E285" s="29">
        <f>E286</f>
        <v>0</v>
      </c>
      <c r="F285" s="29">
        <f>F286</f>
        <v>0</v>
      </c>
    </row>
    <row r="286" spans="1:6" s="8" customFormat="1" ht="66" hidden="1" outlineLevel="5">
      <c r="A286" s="12" t="s">
        <v>386</v>
      </c>
      <c r="B286" s="15" t="s">
        <v>8</v>
      </c>
      <c r="C286" s="18">
        <v>3409999</v>
      </c>
      <c r="D286" s="23" t="s">
        <v>173</v>
      </c>
      <c r="E286" s="29"/>
      <c r="F286" s="29"/>
    </row>
    <row r="287" spans="1:6" s="8" customFormat="1" ht="82.5" hidden="1" outlineLevel="5">
      <c r="A287" s="58" t="s">
        <v>315</v>
      </c>
      <c r="B287" s="34" t="s">
        <v>8</v>
      </c>
      <c r="C287" s="47">
        <v>3809999</v>
      </c>
      <c r="D287" s="34" t="s">
        <v>74</v>
      </c>
      <c r="E287" s="29">
        <f>E288</f>
        <v>0</v>
      </c>
      <c r="F287" s="29"/>
    </row>
    <row r="288" spans="1:6" s="8" customFormat="1" ht="66" hidden="1" outlineLevel="5">
      <c r="A288" s="12" t="s">
        <v>378</v>
      </c>
      <c r="B288" s="34" t="s">
        <v>8</v>
      </c>
      <c r="C288" s="47">
        <v>3809999</v>
      </c>
      <c r="D288" s="34" t="s">
        <v>379</v>
      </c>
      <c r="E288" s="29"/>
      <c r="F288" s="29"/>
    </row>
    <row r="289" spans="1:6" s="8" customFormat="1" ht="66" outlineLevel="5">
      <c r="A289" s="51" t="s">
        <v>303</v>
      </c>
      <c r="B289" s="34" t="s">
        <v>8</v>
      </c>
      <c r="C289" s="47">
        <v>3909999</v>
      </c>
      <c r="D289" s="34" t="s">
        <v>74</v>
      </c>
      <c r="E289" s="29">
        <f>E290</f>
        <v>48714.34</v>
      </c>
      <c r="F289" s="29">
        <f>F290</f>
        <v>0</v>
      </c>
    </row>
    <row r="290" spans="1:6" s="8" customFormat="1" ht="66" outlineLevel="5">
      <c r="A290" s="12" t="s">
        <v>378</v>
      </c>
      <c r="B290" s="34" t="s">
        <v>8</v>
      </c>
      <c r="C290" s="47">
        <v>3909999</v>
      </c>
      <c r="D290" s="34" t="s">
        <v>379</v>
      </c>
      <c r="E290" s="29">
        <v>48714.34</v>
      </c>
      <c r="F290" s="29"/>
    </row>
    <row r="291" spans="1:6" s="8" customFormat="1" ht="49.5" hidden="1" outlineLevel="5">
      <c r="A291" s="51" t="s">
        <v>316</v>
      </c>
      <c r="B291" s="24" t="s">
        <v>8</v>
      </c>
      <c r="C291" s="48">
        <v>5509999</v>
      </c>
      <c r="D291" s="24" t="s">
        <v>74</v>
      </c>
      <c r="E291" s="29">
        <f>E292</f>
        <v>0</v>
      </c>
      <c r="F291" s="29">
        <f>F292</f>
        <v>0</v>
      </c>
    </row>
    <row r="292" spans="1:6" s="8" customFormat="1" ht="66" hidden="1" outlineLevel="5">
      <c r="A292" s="12" t="s">
        <v>386</v>
      </c>
      <c r="B292" s="24" t="s">
        <v>8</v>
      </c>
      <c r="C292" s="48">
        <v>5509999</v>
      </c>
      <c r="D292" s="24" t="s">
        <v>173</v>
      </c>
      <c r="E292" s="29"/>
      <c r="F292" s="29"/>
    </row>
    <row r="293" spans="1:6" s="8" customFormat="1" ht="82.5" hidden="1" outlineLevel="5">
      <c r="A293" s="57" t="s">
        <v>317</v>
      </c>
      <c r="B293" s="34" t="s">
        <v>8</v>
      </c>
      <c r="C293" s="47">
        <v>5500100</v>
      </c>
      <c r="D293" s="34" t="s">
        <v>74</v>
      </c>
      <c r="E293" s="29">
        <f>E294</f>
        <v>0</v>
      </c>
      <c r="F293" s="29">
        <f>F294</f>
        <v>0</v>
      </c>
    </row>
    <row r="294" spans="1:6" s="8" customFormat="1" ht="66" hidden="1" outlineLevel="5">
      <c r="A294" s="12" t="s">
        <v>386</v>
      </c>
      <c r="B294" s="34" t="s">
        <v>8</v>
      </c>
      <c r="C294" s="47">
        <v>5500100</v>
      </c>
      <c r="D294" s="34" t="s">
        <v>173</v>
      </c>
      <c r="E294" s="29"/>
      <c r="F294" s="29"/>
    </row>
    <row r="295" spans="1:6" s="8" customFormat="1" ht="49.5" outlineLevel="5">
      <c r="A295" s="12" t="s">
        <v>438</v>
      </c>
      <c r="B295" s="15" t="s">
        <v>8</v>
      </c>
      <c r="C295" s="15" t="s">
        <v>439</v>
      </c>
      <c r="D295" s="85" t="s">
        <v>74</v>
      </c>
      <c r="E295" s="29">
        <f>E296</f>
        <v>19610</v>
      </c>
      <c r="F295" s="29">
        <f>F296</f>
        <v>17649</v>
      </c>
    </row>
    <row r="296" spans="1:6" s="8" customFormat="1" ht="33" outlineLevel="5">
      <c r="A296" s="12" t="s">
        <v>141</v>
      </c>
      <c r="B296" s="15" t="s">
        <v>8</v>
      </c>
      <c r="C296" s="15" t="s">
        <v>439</v>
      </c>
      <c r="D296" s="85" t="s">
        <v>140</v>
      </c>
      <c r="E296" s="29">
        <v>19610</v>
      </c>
      <c r="F296" s="29">
        <v>17649</v>
      </c>
    </row>
    <row r="297" spans="1:6" s="8" customFormat="1" ht="16.5" outlineLevel="5">
      <c r="A297" s="21" t="s">
        <v>10</v>
      </c>
      <c r="B297" s="15" t="s">
        <v>11</v>
      </c>
      <c r="C297" s="15" t="s">
        <v>73</v>
      </c>
      <c r="D297" s="23" t="s">
        <v>74</v>
      </c>
      <c r="E297" s="29">
        <f>E298+E300+E302+E304+E306+E309+E311+E313+E315+E318</f>
        <v>131914.28999999998</v>
      </c>
      <c r="F297" s="29">
        <f>F298+F300+F302+F304+F306+F309+F311+F313+F315+F318</f>
        <v>241097.84</v>
      </c>
    </row>
    <row r="298" spans="1:6" s="8" customFormat="1" ht="49.5" hidden="1" outlineLevel="5">
      <c r="A298" s="51" t="s">
        <v>230</v>
      </c>
      <c r="B298" s="34" t="s">
        <v>11</v>
      </c>
      <c r="C298" s="34" t="s">
        <v>231</v>
      </c>
      <c r="D298" s="34" t="s">
        <v>74</v>
      </c>
      <c r="E298" s="29">
        <f>E299</f>
        <v>0</v>
      </c>
      <c r="F298" s="29">
        <f>F299</f>
        <v>0</v>
      </c>
    </row>
    <row r="299" spans="1:6" s="8" customFormat="1" ht="66" hidden="1" outlineLevel="5">
      <c r="A299" s="12" t="s">
        <v>378</v>
      </c>
      <c r="B299" s="34" t="s">
        <v>11</v>
      </c>
      <c r="C299" s="34" t="s">
        <v>231</v>
      </c>
      <c r="D299" s="34" t="s">
        <v>379</v>
      </c>
      <c r="E299" s="29"/>
      <c r="F299" s="29"/>
    </row>
    <row r="300" spans="1:6" s="8" customFormat="1" ht="66" hidden="1" outlineLevel="5">
      <c r="A300" s="21" t="s">
        <v>213</v>
      </c>
      <c r="B300" s="15" t="s">
        <v>11</v>
      </c>
      <c r="C300" s="15" t="s">
        <v>126</v>
      </c>
      <c r="D300" s="23" t="s">
        <v>74</v>
      </c>
      <c r="E300" s="29">
        <f>E301</f>
        <v>0</v>
      </c>
      <c r="F300" s="29">
        <f>F301</f>
        <v>0</v>
      </c>
    </row>
    <row r="301" spans="1:6" s="8" customFormat="1" ht="66" hidden="1" outlineLevel="5">
      <c r="A301" s="12" t="s">
        <v>378</v>
      </c>
      <c r="B301" s="15" t="s">
        <v>11</v>
      </c>
      <c r="C301" s="15" t="s">
        <v>126</v>
      </c>
      <c r="D301" s="23" t="s">
        <v>379</v>
      </c>
      <c r="E301" s="31"/>
      <c r="F301" s="31"/>
    </row>
    <row r="302" spans="1:6" s="8" customFormat="1" ht="49.5" hidden="1" outlineLevel="5">
      <c r="A302" s="51" t="s">
        <v>218</v>
      </c>
      <c r="B302" s="34" t="s">
        <v>11</v>
      </c>
      <c r="C302" s="34" t="s">
        <v>219</v>
      </c>
      <c r="D302" s="34" t="s">
        <v>74</v>
      </c>
      <c r="E302" s="40">
        <f>E303</f>
        <v>0</v>
      </c>
      <c r="F302" s="40">
        <f>F303</f>
        <v>0</v>
      </c>
    </row>
    <row r="303" spans="1:6" s="8" customFormat="1" ht="66" hidden="1" outlineLevel="5">
      <c r="A303" s="12" t="s">
        <v>378</v>
      </c>
      <c r="B303" s="34" t="s">
        <v>11</v>
      </c>
      <c r="C303" s="34" t="s">
        <v>219</v>
      </c>
      <c r="D303" s="34" t="s">
        <v>379</v>
      </c>
      <c r="E303" s="31"/>
      <c r="F303" s="31"/>
    </row>
    <row r="304" spans="1:6" s="8" customFormat="1" ht="82.5" hidden="1" outlineLevel="5">
      <c r="A304" s="51" t="s">
        <v>232</v>
      </c>
      <c r="B304" s="34" t="s">
        <v>11</v>
      </c>
      <c r="C304" s="34" t="s">
        <v>233</v>
      </c>
      <c r="D304" s="34" t="s">
        <v>74</v>
      </c>
      <c r="E304" s="31">
        <f>E305</f>
        <v>0</v>
      </c>
      <c r="F304" s="31">
        <f>F305</f>
        <v>0</v>
      </c>
    </row>
    <row r="305" spans="1:6" s="8" customFormat="1" ht="66" hidden="1" outlineLevel="5">
      <c r="A305" s="12" t="s">
        <v>378</v>
      </c>
      <c r="B305" s="34" t="s">
        <v>11</v>
      </c>
      <c r="C305" s="34" t="s">
        <v>233</v>
      </c>
      <c r="D305" s="34" t="s">
        <v>379</v>
      </c>
      <c r="E305" s="31"/>
      <c r="F305" s="31"/>
    </row>
    <row r="306" spans="1:6" s="8" customFormat="1" ht="82.5" hidden="1" outlineLevel="1">
      <c r="A306" s="21" t="s">
        <v>273</v>
      </c>
      <c r="B306" s="15" t="s">
        <v>11</v>
      </c>
      <c r="C306" s="25">
        <v>3409999</v>
      </c>
      <c r="D306" s="15" t="s">
        <v>74</v>
      </c>
      <c r="E306" s="29">
        <f>E307+E308</f>
        <v>0</v>
      </c>
      <c r="F306" s="29">
        <f>F307+F308</f>
        <v>0</v>
      </c>
    </row>
    <row r="307" spans="1:6" s="8" customFormat="1" ht="49.5" hidden="1" outlineLevel="1">
      <c r="A307" s="21" t="s">
        <v>375</v>
      </c>
      <c r="B307" s="15" t="s">
        <v>11</v>
      </c>
      <c r="C307" s="25">
        <v>3409999</v>
      </c>
      <c r="D307" s="15" t="s">
        <v>135</v>
      </c>
      <c r="E307" s="29"/>
      <c r="F307" s="29"/>
    </row>
    <row r="308" spans="1:6" s="8" customFormat="1" ht="66" hidden="1" outlineLevel="1">
      <c r="A308" s="12" t="s">
        <v>378</v>
      </c>
      <c r="B308" s="15" t="s">
        <v>11</v>
      </c>
      <c r="C308" s="25">
        <v>3409999</v>
      </c>
      <c r="D308" s="15" t="s">
        <v>379</v>
      </c>
      <c r="E308" s="29"/>
      <c r="F308" s="29"/>
    </row>
    <row r="309" spans="1:6" s="8" customFormat="1" ht="33" outlineLevel="1">
      <c r="A309" s="51" t="s">
        <v>318</v>
      </c>
      <c r="B309" s="34" t="s">
        <v>11</v>
      </c>
      <c r="C309" s="34" t="s">
        <v>319</v>
      </c>
      <c r="D309" s="34" t="s">
        <v>74</v>
      </c>
      <c r="E309" s="29">
        <f>E310</f>
        <v>5190</v>
      </c>
      <c r="F309" s="29">
        <f>F310</f>
        <v>116235.08</v>
      </c>
    </row>
    <row r="310" spans="1:6" s="8" customFormat="1" ht="115.5" outlineLevel="1">
      <c r="A310" s="38" t="s">
        <v>405</v>
      </c>
      <c r="B310" s="34" t="s">
        <v>11</v>
      </c>
      <c r="C310" s="34" t="s">
        <v>319</v>
      </c>
      <c r="D310" s="34" t="s">
        <v>379</v>
      </c>
      <c r="E310" s="29">
        <v>5190</v>
      </c>
      <c r="F310" s="29">
        <v>116235.08</v>
      </c>
    </row>
    <row r="311" spans="1:6" s="8" customFormat="1" ht="49.5" outlineLevel="1">
      <c r="A311" s="51" t="s">
        <v>304</v>
      </c>
      <c r="B311" s="34" t="s">
        <v>11</v>
      </c>
      <c r="C311" s="34" t="s">
        <v>320</v>
      </c>
      <c r="D311" s="34" t="s">
        <v>74</v>
      </c>
      <c r="E311" s="29">
        <f>E312</f>
        <v>85714.29</v>
      </c>
      <c r="F311" s="29">
        <f>F312</f>
        <v>107142.86</v>
      </c>
    </row>
    <row r="312" spans="1:6" s="8" customFormat="1" ht="115.5" outlineLevel="1">
      <c r="A312" s="51" t="s">
        <v>405</v>
      </c>
      <c r="B312" s="34" t="s">
        <v>11</v>
      </c>
      <c r="C312" s="34" t="s">
        <v>320</v>
      </c>
      <c r="D312" s="34" t="s">
        <v>379</v>
      </c>
      <c r="E312" s="29">
        <v>85714.29</v>
      </c>
      <c r="F312" s="29">
        <v>107142.86</v>
      </c>
    </row>
    <row r="313" spans="1:6" s="8" customFormat="1" ht="99" outlineLevel="1">
      <c r="A313" s="55" t="s">
        <v>321</v>
      </c>
      <c r="B313" s="24" t="s">
        <v>11</v>
      </c>
      <c r="C313" s="24" t="s">
        <v>322</v>
      </c>
      <c r="D313" s="24" t="s">
        <v>74</v>
      </c>
      <c r="E313" s="29">
        <f>E314</f>
        <v>14900</v>
      </c>
      <c r="F313" s="29">
        <f>F314</f>
        <v>1149.9</v>
      </c>
    </row>
    <row r="314" spans="1:6" s="8" customFormat="1" ht="115.5" outlineLevel="1">
      <c r="A314" s="38" t="s">
        <v>405</v>
      </c>
      <c r="B314" s="24" t="s">
        <v>11</v>
      </c>
      <c r="C314" s="24" t="s">
        <v>322</v>
      </c>
      <c r="D314" s="24" t="s">
        <v>404</v>
      </c>
      <c r="E314" s="29">
        <v>14900</v>
      </c>
      <c r="F314" s="29">
        <v>1149.9</v>
      </c>
    </row>
    <row r="315" spans="1:6" s="8" customFormat="1" ht="82.5" outlineLevel="1">
      <c r="A315" s="59" t="s">
        <v>315</v>
      </c>
      <c r="B315" s="24" t="s">
        <v>11</v>
      </c>
      <c r="C315" s="24" t="s">
        <v>323</v>
      </c>
      <c r="D315" s="24" t="s">
        <v>74</v>
      </c>
      <c r="E315" s="29">
        <f>E316+E317</f>
        <v>26110</v>
      </c>
      <c r="F315" s="29">
        <f>F316+F317</f>
        <v>16570</v>
      </c>
    </row>
    <row r="316" spans="1:6" s="8" customFormat="1" ht="115.5" outlineLevel="1">
      <c r="A316" s="38" t="s">
        <v>405</v>
      </c>
      <c r="B316" s="24" t="s">
        <v>11</v>
      </c>
      <c r="C316" s="24" t="s">
        <v>323</v>
      </c>
      <c r="D316" s="24" t="s">
        <v>404</v>
      </c>
      <c r="E316" s="29">
        <v>26110</v>
      </c>
      <c r="F316" s="29">
        <v>16570</v>
      </c>
    </row>
    <row r="317" spans="1:6" s="8" customFormat="1" ht="82.5" hidden="1" outlineLevel="1">
      <c r="A317" s="55" t="s">
        <v>175</v>
      </c>
      <c r="B317" s="24" t="s">
        <v>11</v>
      </c>
      <c r="C317" s="24" t="s">
        <v>323</v>
      </c>
      <c r="D317" s="24" t="s">
        <v>174</v>
      </c>
      <c r="E317" s="29"/>
      <c r="F317" s="29"/>
    </row>
    <row r="318" spans="1:6" s="8" customFormat="1" ht="82.5" hidden="1" outlineLevel="1">
      <c r="A318" s="51" t="s">
        <v>305</v>
      </c>
      <c r="B318" s="15" t="s">
        <v>11</v>
      </c>
      <c r="C318" s="15" t="s">
        <v>324</v>
      </c>
      <c r="D318" s="23" t="s">
        <v>74</v>
      </c>
      <c r="E318" s="29">
        <f>E319</f>
        <v>0</v>
      </c>
      <c r="F318" s="29">
        <f>F319</f>
        <v>0</v>
      </c>
    </row>
    <row r="319" spans="1:6" s="8" customFormat="1" ht="66" hidden="1" outlineLevel="1">
      <c r="A319" s="21" t="s">
        <v>378</v>
      </c>
      <c r="B319" s="15" t="s">
        <v>11</v>
      </c>
      <c r="C319" s="15" t="s">
        <v>324</v>
      </c>
      <c r="D319" s="23" t="s">
        <v>379</v>
      </c>
      <c r="E319" s="29"/>
      <c r="F319" s="29"/>
    </row>
    <row r="320" spans="1:6" s="8" customFormat="1" ht="16.5" outlineLevel="3">
      <c r="A320" s="21" t="s">
        <v>12</v>
      </c>
      <c r="B320" s="15" t="s">
        <v>13</v>
      </c>
      <c r="C320" s="15" t="s">
        <v>73</v>
      </c>
      <c r="D320" s="23" t="s">
        <v>74</v>
      </c>
      <c r="E320" s="29">
        <f>E321+E324+E328+E330+E333+E335+E337</f>
        <v>53009.42</v>
      </c>
      <c r="F320" s="29">
        <f>F321+F324+F328+F330+F333+F335+F337</f>
        <v>40940.14</v>
      </c>
    </row>
    <row r="321" spans="1:6" s="8" customFormat="1" ht="82.5" hidden="1" outlineLevel="3">
      <c r="A321" s="21" t="s">
        <v>207</v>
      </c>
      <c r="B321" s="15" t="s">
        <v>13</v>
      </c>
      <c r="C321" s="15" t="s">
        <v>325</v>
      </c>
      <c r="D321" s="23" t="s">
        <v>74</v>
      </c>
      <c r="E321" s="29">
        <f>E322+E323</f>
        <v>0</v>
      </c>
      <c r="F321" s="29">
        <f>F322+F323</f>
        <v>0</v>
      </c>
    </row>
    <row r="322" spans="1:6" s="8" customFormat="1" ht="49.5" hidden="1" outlineLevel="3">
      <c r="A322" s="21" t="s">
        <v>375</v>
      </c>
      <c r="B322" s="15" t="s">
        <v>13</v>
      </c>
      <c r="C322" s="15" t="s">
        <v>325</v>
      </c>
      <c r="D322" s="23" t="s">
        <v>135</v>
      </c>
      <c r="E322" s="29"/>
      <c r="F322" s="29"/>
    </row>
    <row r="323" spans="1:6" s="8" customFormat="1" ht="66" hidden="1" outlineLevel="3">
      <c r="A323" s="12" t="s">
        <v>386</v>
      </c>
      <c r="B323" s="15" t="s">
        <v>13</v>
      </c>
      <c r="C323" s="15" t="s">
        <v>325</v>
      </c>
      <c r="D323" s="23" t="s">
        <v>173</v>
      </c>
      <c r="E323" s="29"/>
      <c r="F323" s="29"/>
    </row>
    <row r="324" spans="1:6" s="8" customFormat="1" ht="66" outlineLevel="5">
      <c r="A324" s="55" t="s">
        <v>326</v>
      </c>
      <c r="B324" s="24" t="s">
        <v>13</v>
      </c>
      <c r="C324" s="24" t="s">
        <v>327</v>
      </c>
      <c r="D324" s="24" t="s">
        <v>74</v>
      </c>
      <c r="E324" s="29">
        <f>E325+E326+E327</f>
        <v>11675</v>
      </c>
      <c r="F324" s="29">
        <f>F325+F326+F327</f>
        <v>0</v>
      </c>
    </row>
    <row r="325" spans="1:6" s="8" customFormat="1" ht="49.5" hidden="1" outlineLevel="5">
      <c r="A325" s="12" t="s">
        <v>375</v>
      </c>
      <c r="B325" s="24" t="s">
        <v>13</v>
      </c>
      <c r="C325" s="24" t="s">
        <v>327</v>
      </c>
      <c r="D325" s="24" t="s">
        <v>135</v>
      </c>
      <c r="E325" s="29"/>
      <c r="F325" s="29"/>
    </row>
    <row r="326" spans="1:6" s="8" customFormat="1" ht="66" hidden="1" outlineLevel="5">
      <c r="A326" s="21" t="s">
        <v>378</v>
      </c>
      <c r="B326" s="24" t="s">
        <v>13</v>
      </c>
      <c r="C326" s="24" t="s">
        <v>327</v>
      </c>
      <c r="D326" s="24" t="s">
        <v>379</v>
      </c>
      <c r="E326" s="29"/>
      <c r="F326" s="29"/>
    </row>
    <row r="327" spans="1:6" s="8" customFormat="1" ht="66" outlineLevel="5">
      <c r="A327" s="12" t="s">
        <v>386</v>
      </c>
      <c r="B327" s="24" t="s">
        <v>13</v>
      </c>
      <c r="C327" s="24" t="s">
        <v>327</v>
      </c>
      <c r="D327" s="24" t="s">
        <v>173</v>
      </c>
      <c r="E327" s="29">
        <v>11675</v>
      </c>
      <c r="F327" s="29"/>
    </row>
    <row r="328" spans="1:6" s="8" customFormat="1" ht="33" hidden="1" outlineLevel="5">
      <c r="A328" s="54" t="s">
        <v>328</v>
      </c>
      <c r="B328" s="15" t="s">
        <v>13</v>
      </c>
      <c r="C328" s="15" t="s">
        <v>329</v>
      </c>
      <c r="D328" s="15" t="s">
        <v>74</v>
      </c>
      <c r="E328" s="29">
        <f>E329</f>
        <v>0</v>
      </c>
      <c r="F328" s="29">
        <f>F329</f>
        <v>0</v>
      </c>
    </row>
    <row r="329" spans="1:6" s="8" customFormat="1" ht="49.5" hidden="1" outlineLevel="5">
      <c r="A329" s="21" t="s">
        <v>375</v>
      </c>
      <c r="B329" s="15" t="s">
        <v>13</v>
      </c>
      <c r="C329" s="15" t="s">
        <v>329</v>
      </c>
      <c r="D329" s="15" t="s">
        <v>135</v>
      </c>
      <c r="E329" s="29"/>
      <c r="F329" s="29"/>
    </row>
    <row r="330" spans="1:6" s="8" customFormat="1" ht="66" outlineLevel="5">
      <c r="A330" s="55" t="s">
        <v>330</v>
      </c>
      <c r="B330" s="15" t="s">
        <v>13</v>
      </c>
      <c r="C330" s="15" t="s">
        <v>331</v>
      </c>
      <c r="D330" s="15" t="s">
        <v>74</v>
      </c>
      <c r="E330" s="29">
        <f>E331+E332</f>
        <v>39183.85</v>
      </c>
      <c r="F330" s="29">
        <f>F331+F332</f>
        <v>40940.14</v>
      </c>
    </row>
    <row r="331" spans="1:6" s="8" customFormat="1" ht="49.5" outlineLevel="5">
      <c r="A331" s="51" t="s">
        <v>375</v>
      </c>
      <c r="B331" s="15" t="s">
        <v>13</v>
      </c>
      <c r="C331" s="15" t="s">
        <v>331</v>
      </c>
      <c r="D331" s="15" t="s">
        <v>135</v>
      </c>
      <c r="E331" s="29">
        <v>40</v>
      </c>
      <c r="F331" s="29"/>
    </row>
    <row r="332" spans="1:6" s="8" customFormat="1" ht="66" outlineLevel="5">
      <c r="A332" s="12" t="s">
        <v>386</v>
      </c>
      <c r="B332" s="15" t="s">
        <v>13</v>
      </c>
      <c r="C332" s="15" t="s">
        <v>331</v>
      </c>
      <c r="D332" s="15" t="s">
        <v>173</v>
      </c>
      <c r="E332" s="29">
        <v>39143.85</v>
      </c>
      <c r="F332" s="29">
        <v>40940.14</v>
      </c>
    </row>
    <row r="333" spans="1:6" s="8" customFormat="1" ht="82.5" hidden="1" outlineLevel="5">
      <c r="A333" s="21" t="s">
        <v>273</v>
      </c>
      <c r="B333" s="15" t="s">
        <v>13</v>
      </c>
      <c r="C333" s="18">
        <v>3409999</v>
      </c>
      <c r="D333" s="23" t="s">
        <v>74</v>
      </c>
      <c r="E333" s="29">
        <f>E334</f>
        <v>0</v>
      </c>
      <c r="F333" s="29">
        <f>F334</f>
        <v>0</v>
      </c>
    </row>
    <row r="334" spans="1:6" s="8" customFormat="1" ht="66" hidden="1" outlineLevel="5">
      <c r="A334" s="12" t="s">
        <v>386</v>
      </c>
      <c r="B334" s="15" t="s">
        <v>13</v>
      </c>
      <c r="C334" s="18">
        <v>3409999</v>
      </c>
      <c r="D334" s="23" t="s">
        <v>173</v>
      </c>
      <c r="E334" s="29"/>
      <c r="F334" s="29"/>
    </row>
    <row r="335" spans="1:6" s="8" customFormat="1" ht="148.5" outlineLevel="5">
      <c r="A335" s="56" t="s">
        <v>414</v>
      </c>
      <c r="B335" s="24" t="s">
        <v>13</v>
      </c>
      <c r="C335" s="24" t="s">
        <v>276</v>
      </c>
      <c r="D335" s="24" t="s">
        <v>74</v>
      </c>
      <c r="E335" s="29">
        <f>E336</f>
        <v>1569</v>
      </c>
      <c r="F335" s="29">
        <f>F336</f>
        <v>0</v>
      </c>
    </row>
    <row r="336" spans="1:6" s="8" customFormat="1" ht="49.5" outlineLevel="5">
      <c r="A336" s="55" t="s">
        <v>375</v>
      </c>
      <c r="B336" s="24" t="s">
        <v>13</v>
      </c>
      <c r="C336" s="24" t="s">
        <v>276</v>
      </c>
      <c r="D336" s="15" t="s">
        <v>135</v>
      </c>
      <c r="E336" s="29">
        <v>1569</v>
      </c>
      <c r="F336" s="29"/>
    </row>
    <row r="337" spans="1:6" s="8" customFormat="1" ht="82.5" outlineLevel="5">
      <c r="A337" s="21" t="s">
        <v>207</v>
      </c>
      <c r="B337" s="24" t="s">
        <v>13</v>
      </c>
      <c r="C337" s="24" t="s">
        <v>325</v>
      </c>
      <c r="D337" s="15" t="s">
        <v>74</v>
      </c>
      <c r="E337" s="29">
        <f>E338</f>
        <v>581.57</v>
      </c>
      <c r="F337" s="29">
        <f>F338</f>
        <v>0</v>
      </c>
    </row>
    <row r="338" spans="1:6" s="8" customFormat="1" ht="49.5" outlineLevel="5">
      <c r="A338" s="55" t="s">
        <v>375</v>
      </c>
      <c r="B338" s="24" t="s">
        <v>13</v>
      </c>
      <c r="C338" s="24" t="s">
        <v>325</v>
      </c>
      <c r="D338" s="15" t="s">
        <v>135</v>
      </c>
      <c r="E338" s="29">
        <v>581.57</v>
      </c>
      <c r="F338" s="29"/>
    </row>
    <row r="339" spans="1:6" s="8" customFormat="1" ht="33" outlineLevel="5">
      <c r="A339" s="21" t="s">
        <v>15</v>
      </c>
      <c r="B339" s="15" t="s">
        <v>16</v>
      </c>
      <c r="C339" s="15" t="s">
        <v>73</v>
      </c>
      <c r="D339" s="23" t="s">
        <v>74</v>
      </c>
      <c r="E339" s="29">
        <f>E340+E348+E357+E363</f>
        <v>54384.06</v>
      </c>
      <c r="F339" s="29">
        <f>F340+F348+F357+F363</f>
        <v>55479.2</v>
      </c>
    </row>
    <row r="340" spans="1:6" s="8" customFormat="1" ht="82.5" outlineLevel="5">
      <c r="A340" s="21" t="s">
        <v>238</v>
      </c>
      <c r="B340" s="15" t="s">
        <v>16</v>
      </c>
      <c r="C340" s="15" t="s">
        <v>239</v>
      </c>
      <c r="D340" s="23" t="s">
        <v>74</v>
      </c>
      <c r="E340" s="29">
        <f>E341+E344+E347</f>
        <v>36743.149999999994</v>
      </c>
      <c r="F340" s="29">
        <f>F341+F344+F347</f>
        <v>37199.17</v>
      </c>
    </row>
    <row r="341" spans="1:6" s="8" customFormat="1" ht="49.5" outlineLevel="5">
      <c r="A341" s="21" t="s">
        <v>172</v>
      </c>
      <c r="B341" s="15" t="s">
        <v>16</v>
      </c>
      <c r="C341" s="15" t="s">
        <v>239</v>
      </c>
      <c r="D341" s="23" t="s">
        <v>171</v>
      </c>
      <c r="E341" s="29">
        <f>E342+E343</f>
        <v>36433.479999999996</v>
      </c>
      <c r="F341" s="29">
        <f>F342+F343</f>
        <v>36889.5</v>
      </c>
    </row>
    <row r="342" spans="1:6" s="8" customFormat="1" ht="66" outlineLevel="5">
      <c r="A342" s="56" t="s">
        <v>373</v>
      </c>
      <c r="B342" s="15" t="s">
        <v>16</v>
      </c>
      <c r="C342" s="15" t="s">
        <v>239</v>
      </c>
      <c r="D342" s="23" t="s">
        <v>132</v>
      </c>
      <c r="E342" s="31">
        <v>36396.88</v>
      </c>
      <c r="F342" s="31">
        <v>36852.9</v>
      </c>
    </row>
    <row r="343" spans="1:6" s="8" customFormat="1" ht="66" outlineLevel="5">
      <c r="A343" s="12" t="s">
        <v>385</v>
      </c>
      <c r="B343" s="15" t="s">
        <v>16</v>
      </c>
      <c r="C343" s="15" t="s">
        <v>239</v>
      </c>
      <c r="D343" s="23" t="s">
        <v>133</v>
      </c>
      <c r="E343" s="31">
        <v>36.6</v>
      </c>
      <c r="F343" s="31">
        <v>36.6</v>
      </c>
    </row>
    <row r="344" spans="1:6" s="8" customFormat="1" ht="49.5" outlineLevel="5">
      <c r="A344" s="21" t="s">
        <v>190</v>
      </c>
      <c r="B344" s="15" t="s">
        <v>16</v>
      </c>
      <c r="C344" s="15" t="s">
        <v>239</v>
      </c>
      <c r="D344" s="23" t="s">
        <v>168</v>
      </c>
      <c r="E344" s="31">
        <f>E345+E346</f>
        <v>309.67</v>
      </c>
      <c r="F344" s="31">
        <f>F345+F346</f>
        <v>309.67</v>
      </c>
    </row>
    <row r="345" spans="1:6" s="8" customFormat="1" ht="49.5" hidden="1" outlineLevel="5">
      <c r="A345" s="21" t="s">
        <v>158</v>
      </c>
      <c r="B345" s="15" t="s">
        <v>16</v>
      </c>
      <c r="C345" s="15" t="s">
        <v>239</v>
      </c>
      <c r="D345" s="23" t="s">
        <v>134</v>
      </c>
      <c r="E345" s="29"/>
      <c r="F345" s="29"/>
    </row>
    <row r="346" spans="1:6" s="8" customFormat="1" ht="49.5" outlineLevel="5">
      <c r="A346" s="21" t="s">
        <v>375</v>
      </c>
      <c r="B346" s="15" t="s">
        <v>16</v>
      </c>
      <c r="C346" s="15" t="s">
        <v>239</v>
      </c>
      <c r="D346" s="23" t="s">
        <v>135</v>
      </c>
      <c r="E346" s="31">
        <v>309.67</v>
      </c>
      <c r="F346" s="31">
        <v>309.67</v>
      </c>
    </row>
    <row r="347" spans="1:6" s="8" customFormat="1" ht="33" hidden="1" outlineLevel="5">
      <c r="A347" s="21" t="s">
        <v>141</v>
      </c>
      <c r="B347" s="15" t="s">
        <v>16</v>
      </c>
      <c r="C347" s="15" t="s">
        <v>239</v>
      </c>
      <c r="D347" s="23" t="s">
        <v>140</v>
      </c>
      <c r="E347" s="31"/>
      <c r="F347" s="31"/>
    </row>
    <row r="348" spans="1:6" s="8" customFormat="1" ht="33" outlineLevel="5">
      <c r="A348" s="21" t="s">
        <v>0</v>
      </c>
      <c r="B348" s="15" t="s">
        <v>16</v>
      </c>
      <c r="C348" s="15" t="s">
        <v>254</v>
      </c>
      <c r="D348" s="23" t="s">
        <v>74</v>
      </c>
      <c r="E348" s="29">
        <f>E349+E352+E355+E356</f>
        <v>17640.91</v>
      </c>
      <c r="F348" s="29">
        <f>F349+F352+F355+F356</f>
        <v>18280.030000000002</v>
      </c>
    </row>
    <row r="349" spans="1:6" s="8" customFormat="1" ht="33" outlineLevel="5">
      <c r="A349" s="21" t="s">
        <v>167</v>
      </c>
      <c r="B349" s="15" t="s">
        <v>16</v>
      </c>
      <c r="C349" s="15" t="s">
        <v>254</v>
      </c>
      <c r="D349" s="23" t="s">
        <v>166</v>
      </c>
      <c r="E349" s="29">
        <f>E350+E351</f>
        <v>12859.7</v>
      </c>
      <c r="F349" s="29">
        <f>F350+F351</f>
        <v>13325.61</v>
      </c>
    </row>
    <row r="350" spans="1:6" s="8" customFormat="1" ht="49.5" outlineLevel="5">
      <c r="A350" s="12" t="s">
        <v>374</v>
      </c>
      <c r="B350" s="15" t="s">
        <v>16</v>
      </c>
      <c r="C350" s="15" t="s">
        <v>254</v>
      </c>
      <c r="D350" s="23" t="s">
        <v>149</v>
      </c>
      <c r="E350" s="31">
        <v>12859.7</v>
      </c>
      <c r="F350" s="31">
        <v>13325.61</v>
      </c>
    </row>
    <row r="351" spans="1:6" s="8" customFormat="1" ht="33" hidden="1" outlineLevel="5">
      <c r="A351" s="19" t="s">
        <v>136</v>
      </c>
      <c r="B351" s="15" t="s">
        <v>16</v>
      </c>
      <c r="C351" s="15" t="s">
        <v>254</v>
      </c>
      <c r="D351" s="23" t="s">
        <v>150</v>
      </c>
      <c r="E351" s="31"/>
      <c r="F351" s="31"/>
    </row>
    <row r="352" spans="1:6" s="8" customFormat="1" ht="49.5" outlineLevel="5">
      <c r="A352" s="21" t="s">
        <v>186</v>
      </c>
      <c r="B352" s="15" t="s">
        <v>16</v>
      </c>
      <c r="C352" s="15" t="s">
        <v>254</v>
      </c>
      <c r="D352" s="23" t="s">
        <v>168</v>
      </c>
      <c r="E352" s="31">
        <f>E353+E354</f>
        <v>2856.31</v>
      </c>
      <c r="F352" s="31">
        <f>F353+F354</f>
        <v>2959.78</v>
      </c>
    </row>
    <row r="353" spans="1:6" s="8" customFormat="1" ht="49.5" outlineLevel="5">
      <c r="A353" s="21" t="s">
        <v>158</v>
      </c>
      <c r="B353" s="15" t="s">
        <v>16</v>
      </c>
      <c r="C353" s="15" t="s">
        <v>254</v>
      </c>
      <c r="D353" s="23" t="s">
        <v>134</v>
      </c>
      <c r="E353" s="29">
        <v>696.85</v>
      </c>
      <c r="F353" s="29">
        <v>722.09</v>
      </c>
    </row>
    <row r="354" spans="1:6" s="8" customFormat="1" ht="49.5" outlineLevel="5">
      <c r="A354" s="21" t="s">
        <v>375</v>
      </c>
      <c r="B354" s="15" t="s">
        <v>16</v>
      </c>
      <c r="C354" s="15" t="s">
        <v>254</v>
      </c>
      <c r="D354" s="15" t="s">
        <v>135</v>
      </c>
      <c r="E354" s="31">
        <v>2159.46</v>
      </c>
      <c r="F354" s="31">
        <v>2237.69</v>
      </c>
    </row>
    <row r="355" spans="1:6" s="1" customFormat="1" ht="33" outlineLevel="5">
      <c r="A355" s="21" t="s">
        <v>21</v>
      </c>
      <c r="B355" s="15" t="s">
        <v>16</v>
      </c>
      <c r="C355" s="15" t="s">
        <v>254</v>
      </c>
      <c r="D355" s="15" t="s">
        <v>142</v>
      </c>
      <c r="E355" s="29">
        <v>1924.9</v>
      </c>
      <c r="F355" s="29">
        <v>1994.64</v>
      </c>
    </row>
    <row r="356" spans="1:6" s="8" customFormat="1" ht="33" hidden="1" outlineLevel="5">
      <c r="A356" s="21" t="s">
        <v>141</v>
      </c>
      <c r="B356" s="15" t="s">
        <v>16</v>
      </c>
      <c r="C356" s="15" t="s">
        <v>254</v>
      </c>
      <c r="D356" s="23" t="s">
        <v>140</v>
      </c>
      <c r="E356" s="31"/>
      <c r="F356" s="31"/>
    </row>
    <row r="357" spans="1:6" s="8" customFormat="1" ht="82.5" hidden="1" outlineLevel="1">
      <c r="A357" s="21" t="s">
        <v>201</v>
      </c>
      <c r="B357" s="15" t="s">
        <v>16</v>
      </c>
      <c r="C357" s="15" t="s">
        <v>55</v>
      </c>
      <c r="D357" s="23" t="s">
        <v>74</v>
      </c>
      <c r="E357" s="29">
        <f>SUM(E358:E362)</f>
        <v>0</v>
      </c>
      <c r="F357" s="29">
        <f>SUM(F358:F362)</f>
        <v>0</v>
      </c>
    </row>
    <row r="358" spans="1:6" s="8" customFormat="1" ht="66" hidden="1" outlineLevel="2">
      <c r="A358" s="21" t="s">
        <v>373</v>
      </c>
      <c r="B358" s="15" t="s">
        <v>16</v>
      </c>
      <c r="C358" s="15" t="s">
        <v>55</v>
      </c>
      <c r="D358" s="23" t="s">
        <v>132</v>
      </c>
      <c r="E358" s="31"/>
      <c r="F358" s="31"/>
    </row>
    <row r="359" spans="1:6" s="8" customFormat="1" ht="66" hidden="1" outlineLevel="3">
      <c r="A359" s="12" t="s">
        <v>385</v>
      </c>
      <c r="B359" s="15" t="s">
        <v>16</v>
      </c>
      <c r="C359" s="15" t="s">
        <v>55</v>
      </c>
      <c r="D359" s="23" t="s">
        <v>133</v>
      </c>
      <c r="E359" s="31"/>
      <c r="F359" s="31"/>
    </row>
    <row r="360" spans="1:6" s="8" customFormat="1" ht="49.5" hidden="1" outlineLevel="5">
      <c r="A360" s="21" t="s">
        <v>158</v>
      </c>
      <c r="B360" s="15" t="s">
        <v>16</v>
      </c>
      <c r="C360" s="15" t="s">
        <v>55</v>
      </c>
      <c r="D360" s="23" t="s">
        <v>134</v>
      </c>
      <c r="E360" s="31"/>
      <c r="F360" s="31"/>
    </row>
    <row r="361" spans="1:6" s="8" customFormat="1" ht="49.5" hidden="1" outlineLevel="2">
      <c r="A361" s="21" t="s">
        <v>375</v>
      </c>
      <c r="B361" s="15" t="s">
        <v>16</v>
      </c>
      <c r="C361" s="15" t="s">
        <v>55</v>
      </c>
      <c r="D361" s="23" t="s">
        <v>135</v>
      </c>
      <c r="E361" s="31"/>
      <c r="F361" s="31"/>
    </row>
    <row r="362" spans="1:6" s="1" customFormat="1" ht="33" hidden="1" outlineLevel="1">
      <c r="A362" s="21" t="s">
        <v>21</v>
      </c>
      <c r="B362" s="15" t="s">
        <v>16</v>
      </c>
      <c r="C362" s="15" t="s">
        <v>55</v>
      </c>
      <c r="D362" s="15" t="s">
        <v>142</v>
      </c>
      <c r="E362" s="29"/>
      <c r="F362" s="29"/>
    </row>
    <row r="363" spans="1:6" s="1" customFormat="1" ht="66" hidden="1" outlineLevel="5">
      <c r="A363" s="53" t="s">
        <v>306</v>
      </c>
      <c r="B363" s="15" t="s">
        <v>16</v>
      </c>
      <c r="C363" s="15" t="s">
        <v>332</v>
      </c>
      <c r="D363" s="15" t="s">
        <v>74</v>
      </c>
      <c r="E363" s="29">
        <f>E364</f>
        <v>0</v>
      </c>
      <c r="F363" s="29">
        <f>F364</f>
        <v>0</v>
      </c>
    </row>
    <row r="364" spans="1:6" s="1" customFormat="1" ht="49.5" hidden="1" outlineLevel="5">
      <c r="A364" s="21" t="s">
        <v>375</v>
      </c>
      <c r="B364" s="15" t="s">
        <v>16</v>
      </c>
      <c r="C364" s="15" t="s">
        <v>332</v>
      </c>
      <c r="D364" s="15" t="s">
        <v>135</v>
      </c>
      <c r="E364" s="29"/>
      <c r="F364" s="29"/>
    </row>
    <row r="365" spans="1:6" s="11" customFormat="1" ht="16.5" collapsed="1">
      <c r="A365" s="49" t="s">
        <v>17</v>
      </c>
      <c r="B365" s="22" t="s">
        <v>18</v>
      </c>
      <c r="C365" s="22" t="s">
        <v>73</v>
      </c>
      <c r="D365" s="22" t="s">
        <v>74</v>
      </c>
      <c r="E365" s="30">
        <f>E366</f>
        <v>10314.67</v>
      </c>
      <c r="F365" s="30">
        <f>F366</f>
        <v>7338.170000000001</v>
      </c>
    </row>
    <row r="366" spans="1:6" s="8" customFormat="1" ht="33" outlineLevel="1">
      <c r="A366" s="21" t="s">
        <v>19</v>
      </c>
      <c r="B366" s="15" t="s">
        <v>20</v>
      </c>
      <c r="C366" s="15" t="s">
        <v>73</v>
      </c>
      <c r="D366" s="15" t="s">
        <v>74</v>
      </c>
      <c r="E366" s="29">
        <f>E374+E367</f>
        <v>10314.67</v>
      </c>
      <c r="F366" s="29">
        <f>F374+F367</f>
        <v>7338.170000000001</v>
      </c>
    </row>
    <row r="367" spans="1:6" s="8" customFormat="1" ht="49.5" outlineLevel="3">
      <c r="A367" s="21" t="s">
        <v>335</v>
      </c>
      <c r="B367" s="15" t="s">
        <v>20</v>
      </c>
      <c r="C367" s="10">
        <v>6709999</v>
      </c>
      <c r="D367" s="15" t="s">
        <v>74</v>
      </c>
      <c r="E367" s="29">
        <f>SUM(E369:E373)</f>
        <v>3275</v>
      </c>
      <c r="F367" s="29">
        <f>SUM(F369:F373)</f>
        <v>0</v>
      </c>
    </row>
    <row r="368" spans="1:6" s="8" customFormat="1" ht="49.5" hidden="1" outlineLevel="3">
      <c r="A368" s="21" t="s">
        <v>158</v>
      </c>
      <c r="B368" s="15" t="s">
        <v>20</v>
      </c>
      <c r="C368" s="10">
        <v>6709999</v>
      </c>
      <c r="D368" s="15" t="s">
        <v>134</v>
      </c>
      <c r="E368" s="29"/>
      <c r="F368" s="29"/>
    </row>
    <row r="369" spans="1:6" s="8" customFormat="1" ht="49.5" outlineLevel="3">
      <c r="A369" s="21" t="s">
        <v>375</v>
      </c>
      <c r="B369" s="15" t="s">
        <v>20</v>
      </c>
      <c r="C369" s="10">
        <v>6709999</v>
      </c>
      <c r="D369" s="15" t="s">
        <v>135</v>
      </c>
      <c r="E369" s="29">
        <f>2383.85+470</f>
        <v>2853.85</v>
      </c>
      <c r="F369" s="29"/>
    </row>
    <row r="370" spans="1:6" s="1" customFormat="1" ht="16.5" outlineLevel="5">
      <c r="A370" s="14" t="s">
        <v>148</v>
      </c>
      <c r="B370" s="15" t="s">
        <v>20</v>
      </c>
      <c r="C370" s="10">
        <v>6709999</v>
      </c>
      <c r="D370" s="15" t="s">
        <v>147</v>
      </c>
      <c r="E370" s="29">
        <v>292.15</v>
      </c>
      <c r="F370" s="29"/>
    </row>
    <row r="371" spans="1:6" s="1" customFormat="1" ht="33" outlineLevel="5">
      <c r="A371" s="12" t="s">
        <v>145</v>
      </c>
      <c r="B371" s="15" t="s">
        <v>20</v>
      </c>
      <c r="C371" s="10">
        <v>6709999</v>
      </c>
      <c r="D371" s="15" t="s">
        <v>144</v>
      </c>
      <c r="E371" s="29">
        <v>129</v>
      </c>
      <c r="F371" s="29"/>
    </row>
    <row r="372" spans="1:6" s="1" customFormat="1" ht="99" hidden="1" outlineLevel="5">
      <c r="A372" s="21" t="s">
        <v>187</v>
      </c>
      <c r="B372" s="15" t="s">
        <v>20</v>
      </c>
      <c r="C372" s="10">
        <v>6709999</v>
      </c>
      <c r="D372" s="15" t="s">
        <v>151</v>
      </c>
      <c r="E372" s="29"/>
      <c r="F372" s="29"/>
    </row>
    <row r="373" spans="1:6" s="1" customFormat="1" ht="33" hidden="1" outlineLevel="5">
      <c r="A373" s="21" t="s">
        <v>165</v>
      </c>
      <c r="B373" s="15" t="s">
        <v>20</v>
      </c>
      <c r="C373" s="10">
        <v>6709999</v>
      </c>
      <c r="D373" s="15" t="s">
        <v>164</v>
      </c>
      <c r="E373" s="29"/>
      <c r="F373" s="29"/>
    </row>
    <row r="374" spans="1:6" s="8" customFormat="1" ht="33" outlineLevel="5">
      <c r="A374" s="57" t="s">
        <v>334</v>
      </c>
      <c r="B374" s="15" t="s">
        <v>20</v>
      </c>
      <c r="C374" s="15" t="s">
        <v>333</v>
      </c>
      <c r="D374" s="15" t="s">
        <v>74</v>
      </c>
      <c r="E374" s="29">
        <f>E375+E378+E382+E383</f>
        <v>7039.67</v>
      </c>
      <c r="F374" s="29">
        <f>F375+F378+F382+F383</f>
        <v>7338.170000000001</v>
      </c>
    </row>
    <row r="375" spans="1:6" s="8" customFormat="1" ht="33" outlineLevel="5">
      <c r="A375" s="21" t="s">
        <v>167</v>
      </c>
      <c r="B375" s="15" t="s">
        <v>20</v>
      </c>
      <c r="C375" s="15" t="s">
        <v>333</v>
      </c>
      <c r="D375" s="15" t="s">
        <v>166</v>
      </c>
      <c r="E375" s="29">
        <f>E376+E377</f>
        <v>6598.39</v>
      </c>
      <c r="F375" s="29">
        <f>F376+F377</f>
        <v>6878.18</v>
      </c>
    </row>
    <row r="376" spans="1:6" s="8" customFormat="1" ht="49.5" outlineLevel="5">
      <c r="A376" s="12" t="s">
        <v>374</v>
      </c>
      <c r="B376" s="15" t="s">
        <v>20</v>
      </c>
      <c r="C376" s="15" t="s">
        <v>333</v>
      </c>
      <c r="D376" s="15" t="s">
        <v>149</v>
      </c>
      <c r="E376" s="29">
        <v>6598.39</v>
      </c>
      <c r="F376" s="29">
        <v>6878.18</v>
      </c>
    </row>
    <row r="377" spans="1:6" s="8" customFormat="1" ht="33" hidden="1" outlineLevel="5">
      <c r="A377" s="14" t="s">
        <v>136</v>
      </c>
      <c r="B377" s="15" t="s">
        <v>20</v>
      </c>
      <c r="C377" s="15" t="s">
        <v>333</v>
      </c>
      <c r="D377" s="15" t="s">
        <v>150</v>
      </c>
      <c r="E377" s="29"/>
      <c r="F377" s="29"/>
    </row>
    <row r="378" spans="1:6" s="8" customFormat="1" ht="49.5" outlineLevel="5">
      <c r="A378" s="14" t="s">
        <v>186</v>
      </c>
      <c r="B378" s="15" t="s">
        <v>20</v>
      </c>
      <c r="C378" s="15" t="s">
        <v>333</v>
      </c>
      <c r="D378" s="15" t="s">
        <v>168</v>
      </c>
      <c r="E378" s="29">
        <f>E379+E380</f>
        <v>435.4</v>
      </c>
      <c r="F378" s="29">
        <f>F379+F380</f>
        <v>453.87</v>
      </c>
    </row>
    <row r="379" spans="1:6" s="8" customFormat="1" ht="49.5" outlineLevel="5">
      <c r="A379" s="21" t="s">
        <v>158</v>
      </c>
      <c r="B379" s="15" t="s">
        <v>20</v>
      </c>
      <c r="C379" s="15" t="s">
        <v>333</v>
      </c>
      <c r="D379" s="15" t="s">
        <v>134</v>
      </c>
      <c r="E379" s="29">
        <v>302.2</v>
      </c>
      <c r="F379" s="29">
        <v>315.03</v>
      </c>
    </row>
    <row r="380" spans="1:6" s="8" customFormat="1" ht="49.5" outlineLevel="5">
      <c r="A380" s="21" t="s">
        <v>375</v>
      </c>
      <c r="B380" s="15" t="s">
        <v>20</v>
      </c>
      <c r="C380" s="15" t="s">
        <v>333</v>
      </c>
      <c r="D380" s="15" t="s">
        <v>135</v>
      </c>
      <c r="E380" s="29">
        <v>133.2</v>
      </c>
      <c r="F380" s="29">
        <v>138.84</v>
      </c>
    </row>
    <row r="381" spans="1:6" s="8" customFormat="1" ht="33" hidden="1" outlineLevel="5">
      <c r="A381" s="12" t="s">
        <v>145</v>
      </c>
      <c r="B381" s="15" t="s">
        <v>20</v>
      </c>
      <c r="C381" s="15" t="s">
        <v>333</v>
      </c>
      <c r="D381" s="15" t="s">
        <v>144</v>
      </c>
      <c r="E381" s="29"/>
      <c r="F381" s="29"/>
    </row>
    <row r="382" spans="1:6" s="8" customFormat="1" ht="33" outlineLevel="5">
      <c r="A382" s="12" t="s">
        <v>21</v>
      </c>
      <c r="B382" s="15" t="s">
        <v>20</v>
      </c>
      <c r="C382" s="15" t="s">
        <v>333</v>
      </c>
      <c r="D382" s="15" t="s">
        <v>142</v>
      </c>
      <c r="E382" s="29">
        <v>1.74</v>
      </c>
      <c r="F382" s="29">
        <v>1.81</v>
      </c>
    </row>
    <row r="383" spans="1:6" s="8" customFormat="1" ht="33" outlineLevel="5">
      <c r="A383" s="12" t="s">
        <v>141</v>
      </c>
      <c r="B383" s="15" t="s">
        <v>20</v>
      </c>
      <c r="C383" s="15" t="s">
        <v>333</v>
      </c>
      <c r="D383" s="15" t="s">
        <v>140</v>
      </c>
      <c r="E383" s="29">
        <v>4.14</v>
      </c>
      <c r="F383" s="29">
        <v>4.31</v>
      </c>
    </row>
    <row r="384" spans="1:6" s="1" customFormat="1" ht="66" hidden="1" outlineLevel="5">
      <c r="A384" s="12" t="s">
        <v>386</v>
      </c>
      <c r="B384" s="15" t="s">
        <v>20</v>
      </c>
      <c r="C384" s="10">
        <v>6709999</v>
      </c>
      <c r="D384" s="15" t="s">
        <v>173</v>
      </c>
      <c r="E384" s="29"/>
      <c r="F384" s="29"/>
    </row>
    <row r="385" spans="1:6" s="11" customFormat="1" ht="16.5" collapsed="1">
      <c r="A385" s="49" t="s">
        <v>22</v>
      </c>
      <c r="B385" s="22" t="s">
        <v>23</v>
      </c>
      <c r="C385" s="22" t="s">
        <v>73</v>
      </c>
      <c r="D385" s="22" t="s">
        <v>74</v>
      </c>
      <c r="E385" s="30">
        <f>E386+E403+E480+E518</f>
        <v>1713711.4100000001</v>
      </c>
      <c r="F385" s="30">
        <f>F386+F403+F480+F518</f>
        <v>1650749.9200000002</v>
      </c>
    </row>
    <row r="386" spans="1:6" s="11" customFormat="1" ht="16.5">
      <c r="A386" s="21" t="s">
        <v>24</v>
      </c>
      <c r="B386" s="15" t="s">
        <v>25</v>
      </c>
      <c r="C386" s="15" t="s">
        <v>73</v>
      </c>
      <c r="D386" s="15" t="s">
        <v>74</v>
      </c>
      <c r="E386" s="31">
        <f>E387+E389+E391+E393+E395+E397+E399</f>
        <v>608694.0700000001</v>
      </c>
      <c r="F386" s="31">
        <f>F387+F389+F391+F393+F395+F397+F399</f>
        <v>616053.62</v>
      </c>
    </row>
    <row r="387" spans="1:6" s="11" customFormat="1" ht="115.5" hidden="1">
      <c r="A387" s="51" t="s">
        <v>234</v>
      </c>
      <c r="B387" s="34" t="s">
        <v>25</v>
      </c>
      <c r="C387" s="34" t="s">
        <v>235</v>
      </c>
      <c r="D387" s="34" t="s">
        <v>74</v>
      </c>
      <c r="E387" s="31">
        <f>E388</f>
        <v>0</v>
      </c>
      <c r="F387" s="31">
        <f>F388</f>
        <v>0</v>
      </c>
    </row>
    <row r="388" spans="1:6" s="11" customFormat="1" ht="66" hidden="1">
      <c r="A388" s="12" t="s">
        <v>378</v>
      </c>
      <c r="B388" s="34" t="s">
        <v>25</v>
      </c>
      <c r="C388" s="34" t="s">
        <v>235</v>
      </c>
      <c r="D388" s="34" t="s">
        <v>379</v>
      </c>
      <c r="E388" s="31"/>
      <c r="F388" s="31"/>
    </row>
    <row r="389" spans="1:6" s="8" customFormat="1" ht="99">
      <c r="A389" s="57" t="s">
        <v>337</v>
      </c>
      <c r="B389" s="15" t="s">
        <v>25</v>
      </c>
      <c r="C389" s="26" t="s">
        <v>336</v>
      </c>
      <c r="D389" s="26" t="s">
        <v>74</v>
      </c>
      <c r="E389" s="31">
        <f>E390</f>
        <v>286505</v>
      </c>
      <c r="F389" s="31">
        <f>F390</f>
        <v>286505</v>
      </c>
    </row>
    <row r="390" spans="1:6" s="8" customFormat="1" ht="99">
      <c r="A390" s="21" t="s">
        <v>189</v>
      </c>
      <c r="B390" s="15" t="s">
        <v>25</v>
      </c>
      <c r="C390" s="26" t="s">
        <v>336</v>
      </c>
      <c r="D390" s="15" t="s">
        <v>143</v>
      </c>
      <c r="E390" s="31">
        <v>286505</v>
      </c>
      <c r="F390" s="31">
        <v>286505</v>
      </c>
    </row>
    <row r="391" spans="1:6" s="8" customFormat="1" ht="66" outlineLevel="4">
      <c r="A391" s="58" t="s">
        <v>306</v>
      </c>
      <c r="B391" s="24" t="s">
        <v>25</v>
      </c>
      <c r="C391" s="48">
        <v>1409999</v>
      </c>
      <c r="D391" s="24" t="s">
        <v>74</v>
      </c>
      <c r="E391" s="29">
        <f>E392</f>
        <v>1990.76</v>
      </c>
      <c r="F391" s="29"/>
    </row>
    <row r="392" spans="1:6" s="8" customFormat="1" ht="33" outlineLevel="4">
      <c r="A392" s="38" t="s">
        <v>145</v>
      </c>
      <c r="B392" s="24" t="s">
        <v>25</v>
      </c>
      <c r="C392" s="48">
        <v>1409999</v>
      </c>
      <c r="D392" s="24" t="s">
        <v>144</v>
      </c>
      <c r="E392" s="29">
        <v>1990.76</v>
      </c>
      <c r="F392" s="29"/>
    </row>
    <row r="393" spans="1:6" s="8" customFormat="1" ht="132" outlineLevel="4">
      <c r="A393" s="51" t="s">
        <v>338</v>
      </c>
      <c r="B393" s="34" t="s">
        <v>25</v>
      </c>
      <c r="C393" s="47">
        <v>3001000</v>
      </c>
      <c r="D393" s="34" t="s">
        <v>74</v>
      </c>
      <c r="E393" s="29">
        <f>E394</f>
        <v>298078.31</v>
      </c>
      <c r="F393" s="29">
        <f>F394</f>
        <v>329548.62</v>
      </c>
    </row>
    <row r="394" spans="1:6" s="8" customFormat="1" ht="115.5" outlineLevel="4">
      <c r="A394" s="51" t="s">
        <v>382</v>
      </c>
      <c r="B394" s="34" t="s">
        <v>25</v>
      </c>
      <c r="C394" s="47">
        <v>3001000</v>
      </c>
      <c r="D394" s="34" t="s">
        <v>143</v>
      </c>
      <c r="E394" s="29">
        <v>298078.31</v>
      </c>
      <c r="F394" s="29">
        <v>329548.62</v>
      </c>
    </row>
    <row r="395" spans="1:6" s="8" customFormat="1" ht="82.5" hidden="1" outlineLevel="4">
      <c r="A395" s="21" t="s">
        <v>273</v>
      </c>
      <c r="B395" s="15" t="s">
        <v>25</v>
      </c>
      <c r="C395" s="17">
        <v>3409999</v>
      </c>
      <c r="D395" s="15" t="s">
        <v>74</v>
      </c>
      <c r="E395" s="29">
        <f>E396</f>
        <v>0</v>
      </c>
      <c r="F395" s="29">
        <f>F396</f>
        <v>0</v>
      </c>
    </row>
    <row r="396" spans="1:6" s="8" customFormat="1" ht="33" hidden="1" outlineLevel="4">
      <c r="A396" s="21" t="s">
        <v>145</v>
      </c>
      <c r="B396" s="15" t="s">
        <v>25</v>
      </c>
      <c r="C396" s="17">
        <v>3409999</v>
      </c>
      <c r="D396" s="15" t="s">
        <v>144</v>
      </c>
      <c r="E396" s="29"/>
      <c r="F396" s="29"/>
    </row>
    <row r="397" spans="1:6" s="8" customFormat="1" ht="132" hidden="1" outlineLevel="4">
      <c r="A397" s="55" t="s">
        <v>417</v>
      </c>
      <c r="B397" s="24" t="s">
        <v>25</v>
      </c>
      <c r="C397" s="48">
        <v>5809999</v>
      </c>
      <c r="D397" s="24" t="s">
        <v>74</v>
      </c>
      <c r="E397" s="29">
        <f>E398</f>
        <v>0</v>
      </c>
      <c r="F397" s="29">
        <f>F398</f>
        <v>0</v>
      </c>
    </row>
    <row r="398" spans="1:6" s="8" customFormat="1" ht="33" hidden="1" outlineLevel="4">
      <c r="A398" s="55" t="s">
        <v>145</v>
      </c>
      <c r="B398" s="24" t="s">
        <v>25</v>
      </c>
      <c r="C398" s="48">
        <v>5809999</v>
      </c>
      <c r="D398" s="24" t="s">
        <v>144</v>
      </c>
      <c r="E398" s="29"/>
      <c r="F398" s="29"/>
    </row>
    <row r="399" spans="1:6" s="8" customFormat="1" ht="49.5" outlineLevel="4">
      <c r="A399" s="60" t="s">
        <v>307</v>
      </c>
      <c r="B399" s="15" t="s">
        <v>25</v>
      </c>
      <c r="C399" s="15" t="s">
        <v>339</v>
      </c>
      <c r="D399" s="15" t="s">
        <v>74</v>
      </c>
      <c r="E399" s="29">
        <f>E400+E401+E402</f>
        <v>22120</v>
      </c>
      <c r="F399" s="29">
        <f>F400+F401+F402</f>
        <v>0</v>
      </c>
    </row>
    <row r="400" spans="1:6" s="8" customFormat="1" ht="49.5" hidden="1" outlineLevel="4">
      <c r="A400" s="12" t="s">
        <v>377</v>
      </c>
      <c r="B400" s="15" t="s">
        <v>25</v>
      </c>
      <c r="C400" s="15" t="s">
        <v>339</v>
      </c>
      <c r="D400" s="15" t="s">
        <v>155</v>
      </c>
      <c r="E400" s="29"/>
      <c r="F400" s="29"/>
    </row>
    <row r="401" spans="1:6" s="8" customFormat="1" ht="66" hidden="1" outlineLevel="4">
      <c r="A401" s="12" t="s">
        <v>378</v>
      </c>
      <c r="B401" s="15" t="s">
        <v>25</v>
      </c>
      <c r="C401" s="15" t="s">
        <v>339</v>
      </c>
      <c r="D401" s="15" t="s">
        <v>379</v>
      </c>
      <c r="E401" s="29"/>
      <c r="F401" s="29"/>
    </row>
    <row r="402" spans="1:6" s="8" customFormat="1" ht="33" outlineLevel="4">
      <c r="A402" s="21" t="s">
        <v>145</v>
      </c>
      <c r="B402" s="15" t="s">
        <v>25</v>
      </c>
      <c r="C402" s="15" t="s">
        <v>339</v>
      </c>
      <c r="D402" s="15" t="s">
        <v>144</v>
      </c>
      <c r="E402" s="29">
        <v>22120</v>
      </c>
      <c r="F402" s="29"/>
    </row>
    <row r="403" spans="1:6" s="8" customFormat="1" ht="16.5" outlineLevel="4">
      <c r="A403" s="21" t="s">
        <v>27</v>
      </c>
      <c r="B403" s="15" t="s">
        <v>28</v>
      </c>
      <c r="C403" s="15" t="s">
        <v>73</v>
      </c>
      <c r="D403" s="15" t="s">
        <v>74</v>
      </c>
      <c r="E403" s="29">
        <f>E404+E408+E412+E416+E420+E430+E432+E436+E444+E450+E452+E458+E462+E464+E476+E478</f>
        <v>1046928.6699999999</v>
      </c>
      <c r="F403" s="29">
        <f>F404+F408+F412+F416+F420+F430+F432+F436+F444+F450+F452+F458+F462+F464+F476+F478</f>
        <v>990099.73</v>
      </c>
    </row>
    <row r="404" spans="1:6" s="11" customFormat="1" ht="33" hidden="1">
      <c r="A404" s="21" t="s">
        <v>202</v>
      </c>
      <c r="B404" s="15" t="s">
        <v>28</v>
      </c>
      <c r="C404" s="15" t="s">
        <v>203</v>
      </c>
      <c r="D404" s="15" t="s">
        <v>74</v>
      </c>
      <c r="E404" s="29">
        <f>E405+E406+E407</f>
        <v>0</v>
      </c>
      <c r="F404" s="29">
        <f>F405+F406+F407</f>
        <v>0</v>
      </c>
    </row>
    <row r="405" spans="1:6" s="11" customFormat="1" ht="49.5" hidden="1">
      <c r="A405" s="55" t="s">
        <v>375</v>
      </c>
      <c r="B405" s="15" t="s">
        <v>28</v>
      </c>
      <c r="C405" s="15" t="s">
        <v>203</v>
      </c>
      <c r="D405" s="15" t="s">
        <v>135</v>
      </c>
      <c r="E405" s="29"/>
      <c r="F405" s="29"/>
    </row>
    <row r="406" spans="1:6" s="11" customFormat="1" ht="33" hidden="1">
      <c r="A406" s="21" t="s">
        <v>145</v>
      </c>
      <c r="B406" s="15" t="s">
        <v>28</v>
      </c>
      <c r="C406" s="15" t="s">
        <v>203</v>
      </c>
      <c r="D406" s="15" t="s">
        <v>144</v>
      </c>
      <c r="E406" s="29"/>
      <c r="F406" s="29"/>
    </row>
    <row r="407" spans="1:6" s="11" customFormat="1" ht="33" hidden="1">
      <c r="A407" s="21" t="s">
        <v>165</v>
      </c>
      <c r="B407" s="15" t="s">
        <v>28</v>
      </c>
      <c r="C407" s="15" t="s">
        <v>203</v>
      </c>
      <c r="D407" s="15" t="s">
        <v>164</v>
      </c>
      <c r="E407" s="29"/>
      <c r="F407" s="29"/>
    </row>
    <row r="408" spans="1:6" s="11" customFormat="1" ht="66" hidden="1">
      <c r="A408" s="55" t="s">
        <v>123</v>
      </c>
      <c r="B408" s="24" t="s">
        <v>28</v>
      </c>
      <c r="C408" s="24" t="s">
        <v>122</v>
      </c>
      <c r="D408" s="24" t="s">
        <v>74</v>
      </c>
      <c r="E408" s="29">
        <f>SUM(E409:E411)</f>
        <v>0</v>
      </c>
      <c r="F408" s="29">
        <f>SUM(F409:F411)</f>
        <v>0</v>
      </c>
    </row>
    <row r="409" spans="1:6" s="8" customFormat="1" ht="49.5" hidden="1" outlineLevel="5">
      <c r="A409" s="12" t="s">
        <v>374</v>
      </c>
      <c r="B409" s="24" t="s">
        <v>28</v>
      </c>
      <c r="C409" s="24" t="s">
        <v>122</v>
      </c>
      <c r="D409" s="24" t="s">
        <v>149</v>
      </c>
      <c r="E409" s="29"/>
      <c r="F409" s="29"/>
    </row>
    <row r="410" spans="1:6" s="8" customFormat="1" ht="33" hidden="1" outlineLevel="5">
      <c r="A410" s="12" t="s">
        <v>145</v>
      </c>
      <c r="B410" s="24" t="s">
        <v>28</v>
      </c>
      <c r="C410" s="24" t="s">
        <v>122</v>
      </c>
      <c r="D410" s="24" t="s">
        <v>144</v>
      </c>
      <c r="E410" s="29"/>
      <c r="F410" s="29"/>
    </row>
    <row r="411" spans="1:6" s="8" customFormat="1" ht="33" hidden="1" outlineLevel="5">
      <c r="A411" s="21" t="s">
        <v>165</v>
      </c>
      <c r="B411" s="24" t="s">
        <v>28</v>
      </c>
      <c r="C411" s="24" t="s">
        <v>122</v>
      </c>
      <c r="D411" s="24" t="s">
        <v>164</v>
      </c>
      <c r="E411" s="29"/>
      <c r="F411" s="29"/>
    </row>
    <row r="412" spans="1:6" s="8" customFormat="1" ht="66" hidden="1" outlineLevel="5">
      <c r="A412" s="21" t="s">
        <v>117</v>
      </c>
      <c r="B412" s="15" t="s">
        <v>28</v>
      </c>
      <c r="C412" s="15" t="s">
        <v>116</v>
      </c>
      <c r="D412" s="15" t="s">
        <v>74</v>
      </c>
      <c r="E412" s="29">
        <f>SUM(E413:E415)</f>
        <v>0</v>
      </c>
      <c r="F412" s="29">
        <f>SUM(F413:F415)</f>
        <v>0</v>
      </c>
    </row>
    <row r="413" spans="1:6" s="8" customFormat="1" ht="49.5" hidden="1" outlineLevel="2" collapsed="1">
      <c r="A413" s="12" t="s">
        <v>374</v>
      </c>
      <c r="B413" s="15" t="s">
        <v>28</v>
      </c>
      <c r="C413" s="15" t="s">
        <v>116</v>
      </c>
      <c r="D413" s="15" t="s">
        <v>149</v>
      </c>
      <c r="E413" s="29"/>
      <c r="F413" s="29"/>
    </row>
    <row r="414" spans="1:6" s="8" customFormat="1" ht="99" hidden="1" outlineLevel="2">
      <c r="A414" s="21" t="s">
        <v>189</v>
      </c>
      <c r="B414" s="15" t="s">
        <v>28</v>
      </c>
      <c r="C414" s="15" t="s">
        <v>116</v>
      </c>
      <c r="D414" s="15" t="s">
        <v>143</v>
      </c>
      <c r="E414" s="29"/>
      <c r="F414" s="29"/>
    </row>
    <row r="415" spans="1:6" s="8" customFormat="1" ht="99" hidden="1" outlineLevel="2">
      <c r="A415" s="21" t="s">
        <v>187</v>
      </c>
      <c r="B415" s="15" t="s">
        <v>28</v>
      </c>
      <c r="C415" s="15" t="s">
        <v>116</v>
      </c>
      <c r="D415" s="15" t="s">
        <v>151</v>
      </c>
      <c r="E415" s="29"/>
      <c r="F415" s="29"/>
    </row>
    <row r="416" spans="1:6" s="8" customFormat="1" ht="49.5" outlineLevel="2">
      <c r="A416" s="21" t="s">
        <v>56</v>
      </c>
      <c r="B416" s="15" t="s">
        <v>28</v>
      </c>
      <c r="C416" s="15" t="s">
        <v>340</v>
      </c>
      <c r="D416" s="15" t="s">
        <v>74</v>
      </c>
      <c r="E416" s="29">
        <f>SUM(E417:E419)</f>
        <v>28660</v>
      </c>
      <c r="F416" s="29">
        <f>SUM(F417:F419)</f>
        <v>28660</v>
      </c>
    </row>
    <row r="417" spans="1:6" s="8" customFormat="1" ht="49.5" hidden="1" outlineLevel="2">
      <c r="A417" s="12" t="s">
        <v>375</v>
      </c>
      <c r="B417" s="15" t="s">
        <v>28</v>
      </c>
      <c r="C417" s="15" t="s">
        <v>340</v>
      </c>
      <c r="D417" s="15" t="s">
        <v>135</v>
      </c>
      <c r="E417" s="29"/>
      <c r="F417" s="29"/>
    </row>
    <row r="418" spans="1:6" s="8" customFormat="1" ht="33" outlineLevel="2">
      <c r="A418" s="21" t="s">
        <v>145</v>
      </c>
      <c r="B418" s="15" t="s">
        <v>28</v>
      </c>
      <c r="C418" s="15" t="s">
        <v>340</v>
      </c>
      <c r="D418" s="15" t="s">
        <v>144</v>
      </c>
      <c r="E418" s="29">
        <v>26482.3</v>
      </c>
      <c r="F418" s="29">
        <v>26482.3</v>
      </c>
    </row>
    <row r="419" spans="1:6" s="8" customFormat="1" ht="33" outlineLevel="2">
      <c r="A419" s="21" t="s">
        <v>165</v>
      </c>
      <c r="B419" s="15" t="s">
        <v>28</v>
      </c>
      <c r="C419" s="15" t="s">
        <v>340</v>
      </c>
      <c r="D419" s="15" t="s">
        <v>164</v>
      </c>
      <c r="E419" s="29">
        <v>2177.7</v>
      </c>
      <c r="F419" s="29">
        <v>2177.7</v>
      </c>
    </row>
    <row r="420" spans="1:6" s="8" customFormat="1" ht="99" outlineLevel="2">
      <c r="A420" s="21" t="s">
        <v>341</v>
      </c>
      <c r="B420" s="15" t="s">
        <v>28</v>
      </c>
      <c r="C420" s="15" t="s">
        <v>342</v>
      </c>
      <c r="D420" s="15" t="s">
        <v>74</v>
      </c>
      <c r="E420" s="29">
        <f>SUM(E421:E429)</f>
        <v>627263</v>
      </c>
      <c r="F420" s="29">
        <f>SUM(F421:F429)</f>
        <v>627263</v>
      </c>
    </row>
    <row r="421" spans="1:6" s="8" customFormat="1" ht="49.5" hidden="1" outlineLevel="2">
      <c r="A421" s="12" t="s">
        <v>374</v>
      </c>
      <c r="B421" s="15" t="s">
        <v>28</v>
      </c>
      <c r="C421" s="15" t="s">
        <v>342</v>
      </c>
      <c r="D421" s="15" t="s">
        <v>149</v>
      </c>
      <c r="E421" s="29"/>
      <c r="F421" s="29"/>
    </row>
    <row r="422" spans="1:6" s="8" customFormat="1" ht="33" hidden="1" outlineLevel="2">
      <c r="A422" s="14" t="s">
        <v>136</v>
      </c>
      <c r="B422" s="15" t="s">
        <v>28</v>
      </c>
      <c r="C422" s="15" t="s">
        <v>342</v>
      </c>
      <c r="D422" s="15" t="s">
        <v>150</v>
      </c>
      <c r="E422" s="29"/>
      <c r="F422" s="29"/>
    </row>
    <row r="423" spans="1:6" s="8" customFormat="1" ht="49.5" hidden="1" outlineLevel="2">
      <c r="A423" s="21" t="s">
        <v>158</v>
      </c>
      <c r="B423" s="15" t="s">
        <v>28</v>
      </c>
      <c r="C423" s="15" t="s">
        <v>342</v>
      </c>
      <c r="D423" s="15" t="s">
        <v>134</v>
      </c>
      <c r="E423" s="29"/>
      <c r="F423" s="29"/>
    </row>
    <row r="424" spans="1:6" s="8" customFormat="1" ht="49.5" hidden="1" outlineLevel="2">
      <c r="A424" s="21" t="s">
        <v>375</v>
      </c>
      <c r="B424" s="15" t="s">
        <v>28</v>
      </c>
      <c r="C424" s="15" t="s">
        <v>342</v>
      </c>
      <c r="D424" s="15" t="s">
        <v>135</v>
      </c>
      <c r="E424" s="29"/>
      <c r="F424" s="29"/>
    </row>
    <row r="425" spans="1:6" s="8" customFormat="1" ht="33" hidden="1" outlineLevel="2">
      <c r="A425" s="12" t="s">
        <v>141</v>
      </c>
      <c r="B425" s="15" t="s">
        <v>28</v>
      </c>
      <c r="C425" s="15" t="s">
        <v>342</v>
      </c>
      <c r="D425" s="15" t="s">
        <v>140</v>
      </c>
      <c r="E425" s="29"/>
      <c r="F425" s="29"/>
    </row>
    <row r="426" spans="1:6" s="8" customFormat="1" ht="99" outlineLevel="2">
      <c r="A426" s="21" t="s">
        <v>189</v>
      </c>
      <c r="B426" s="15" t="s">
        <v>28</v>
      </c>
      <c r="C426" s="15" t="s">
        <v>342</v>
      </c>
      <c r="D426" s="15" t="s">
        <v>143</v>
      </c>
      <c r="E426" s="29">
        <v>580192.79</v>
      </c>
      <c r="F426" s="29">
        <v>580192.79</v>
      </c>
    </row>
    <row r="427" spans="1:6" s="8" customFormat="1" ht="33" hidden="1" outlineLevel="2">
      <c r="A427" s="21" t="s">
        <v>145</v>
      </c>
      <c r="B427" s="15" t="s">
        <v>28</v>
      </c>
      <c r="C427" s="15" t="s">
        <v>342</v>
      </c>
      <c r="D427" s="15" t="s">
        <v>144</v>
      </c>
      <c r="E427" s="29"/>
      <c r="F427" s="29"/>
    </row>
    <row r="428" spans="1:6" s="8" customFormat="1" ht="99" outlineLevel="2">
      <c r="A428" s="21" t="s">
        <v>187</v>
      </c>
      <c r="B428" s="15" t="s">
        <v>28</v>
      </c>
      <c r="C428" s="15" t="s">
        <v>342</v>
      </c>
      <c r="D428" s="15" t="s">
        <v>151</v>
      </c>
      <c r="E428" s="29">
        <v>47070.21</v>
      </c>
      <c r="F428" s="29">
        <v>47070.21</v>
      </c>
    </row>
    <row r="429" spans="1:6" s="8" customFormat="1" ht="33" hidden="1" outlineLevel="2">
      <c r="A429" s="21" t="s">
        <v>165</v>
      </c>
      <c r="B429" s="15" t="s">
        <v>28</v>
      </c>
      <c r="C429" s="15" t="s">
        <v>342</v>
      </c>
      <c r="D429" s="15" t="s">
        <v>164</v>
      </c>
      <c r="E429" s="29"/>
      <c r="F429" s="29"/>
    </row>
    <row r="430" spans="1:6" s="1" customFormat="1" ht="82.5" hidden="1" outlineLevel="3">
      <c r="A430" s="53" t="s">
        <v>268</v>
      </c>
      <c r="B430" s="15" t="s">
        <v>28</v>
      </c>
      <c r="C430" s="15" t="s">
        <v>267</v>
      </c>
      <c r="D430" s="15" t="s">
        <v>74</v>
      </c>
      <c r="E430" s="29">
        <f>SUM(E431)</f>
        <v>0</v>
      </c>
      <c r="F430" s="29">
        <f>SUM(F431)</f>
        <v>0</v>
      </c>
    </row>
    <row r="431" spans="1:6" s="1" customFormat="1" ht="33" hidden="1" outlineLevel="3">
      <c r="A431" s="21" t="s">
        <v>145</v>
      </c>
      <c r="B431" s="15" t="s">
        <v>28</v>
      </c>
      <c r="C431" s="15" t="s">
        <v>267</v>
      </c>
      <c r="D431" s="15" t="s">
        <v>144</v>
      </c>
      <c r="E431" s="29"/>
      <c r="F431" s="29"/>
    </row>
    <row r="432" spans="1:6" s="1" customFormat="1" ht="66" outlineLevel="3">
      <c r="A432" s="53" t="s">
        <v>306</v>
      </c>
      <c r="B432" s="15" t="s">
        <v>28</v>
      </c>
      <c r="C432" s="17">
        <v>1409999</v>
      </c>
      <c r="D432" s="15" t="s">
        <v>74</v>
      </c>
      <c r="E432" s="29">
        <f>SUM(E433:E435)</f>
        <v>2988.94</v>
      </c>
      <c r="F432" s="29">
        <f>SUM(F433:F435)</f>
        <v>0</v>
      </c>
    </row>
    <row r="433" spans="1:6" s="1" customFormat="1" ht="49.5" hidden="1" outlineLevel="3">
      <c r="A433" s="21" t="s">
        <v>375</v>
      </c>
      <c r="B433" s="15" t="s">
        <v>28</v>
      </c>
      <c r="C433" s="17">
        <v>1409999</v>
      </c>
      <c r="D433" s="15" t="s">
        <v>135</v>
      </c>
      <c r="E433" s="29"/>
      <c r="F433" s="29"/>
    </row>
    <row r="434" spans="1:6" s="1" customFormat="1" ht="33" outlineLevel="3">
      <c r="A434" s="21" t="s">
        <v>145</v>
      </c>
      <c r="B434" s="15" t="s">
        <v>28</v>
      </c>
      <c r="C434" s="17">
        <v>1409999</v>
      </c>
      <c r="D434" s="15" t="s">
        <v>144</v>
      </c>
      <c r="E434" s="29">
        <v>2843.37</v>
      </c>
      <c r="F434" s="29"/>
    </row>
    <row r="435" spans="1:6" s="1" customFormat="1" ht="33" outlineLevel="3">
      <c r="A435" s="21" t="s">
        <v>165</v>
      </c>
      <c r="B435" s="15" t="s">
        <v>28</v>
      </c>
      <c r="C435" s="17">
        <v>1409999</v>
      </c>
      <c r="D435" s="15" t="s">
        <v>164</v>
      </c>
      <c r="E435" s="29">
        <v>145.57</v>
      </c>
      <c r="F435" s="29"/>
    </row>
    <row r="436" spans="1:6" s="1" customFormat="1" ht="148.5" outlineLevel="3">
      <c r="A436" s="61" t="s">
        <v>343</v>
      </c>
      <c r="B436" s="34" t="s">
        <v>28</v>
      </c>
      <c r="C436" s="47">
        <v>3002000</v>
      </c>
      <c r="D436" s="34" t="s">
        <v>74</v>
      </c>
      <c r="E436" s="29">
        <f>SUM(E437:E443)</f>
        <v>116286.64</v>
      </c>
      <c r="F436" s="29">
        <f>SUM(F437:F443)</f>
        <v>116286.64</v>
      </c>
    </row>
    <row r="437" spans="1:6" s="1" customFormat="1" ht="33" hidden="1" outlineLevel="3">
      <c r="A437" s="37" t="s">
        <v>136</v>
      </c>
      <c r="B437" s="34" t="s">
        <v>28</v>
      </c>
      <c r="C437" s="47">
        <v>3002000</v>
      </c>
      <c r="D437" s="34" t="s">
        <v>150</v>
      </c>
      <c r="E437" s="29"/>
      <c r="F437" s="29"/>
    </row>
    <row r="438" spans="1:6" s="1" customFormat="1" ht="49.5" hidden="1" outlineLevel="3">
      <c r="A438" s="38" t="s">
        <v>158</v>
      </c>
      <c r="B438" s="34" t="s">
        <v>28</v>
      </c>
      <c r="C438" s="47">
        <v>3002000</v>
      </c>
      <c r="D438" s="34" t="s">
        <v>134</v>
      </c>
      <c r="E438" s="29"/>
      <c r="F438" s="29"/>
    </row>
    <row r="439" spans="1:6" s="1" customFormat="1" ht="49.5" hidden="1" outlineLevel="3">
      <c r="A439" s="38" t="s">
        <v>375</v>
      </c>
      <c r="B439" s="34" t="s">
        <v>28</v>
      </c>
      <c r="C439" s="47">
        <v>3002000</v>
      </c>
      <c r="D439" s="34" t="s">
        <v>135</v>
      </c>
      <c r="E439" s="29"/>
      <c r="F439" s="29"/>
    </row>
    <row r="440" spans="1:6" s="1" customFormat="1" ht="99" outlineLevel="3">
      <c r="A440" s="38" t="s">
        <v>189</v>
      </c>
      <c r="B440" s="34" t="s">
        <v>28</v>
      </c>
      <c r="C440" s="47">
        <v>3002000</v>
      </c>
      <c r="D440" s="34" t="s">
        <v>143</v>
      </c>
      <c r="E440" s="29">
        <v>105098.28</v>
      </c>
      <c r="F440" s="29">
        <v>105098.28</v>
      </c>
    </row>
    <row r="441" spans="1:6" s="1" customFormat="1" ht="99" outlineLevel="3">
      <c r="A441" s="38" t="s">
        <v>187</v>
      </c>
      <c r="B441" s="34" t="s">
        <v>28</v>
      </c>
      <c r="C441" s="47">
        <v>3002000</v>
      </c>
      <c r="D441" s="34" t="s">
        <v>151</v>
      </c>
      <c r="E441" s="29">
        <v>11188.36</v>
      </c>
      <c r="F441" s="29">
        <v>11188.36</v>
      </c>
    </row>
    <row r="442" spans="1:6" s="1" customFormat="1" ht="33" hidden="1" outlineLevel="3">
      <c r="A442" s="38" t="s">
        <v>21</v>
      </c>
      <c r="B442" s="34" t="s">
        <v>28</v>
      </c>
      <c r="C442" s="47">
        <v>3002000</v>
      </c>
      <c r="D442" s="34" t="s">
        <v>142</v>
      </c>
      <c r="E442" s="29"/>
      <c r="F442" s="29"/>
    </row>
    <row r="443" spans="1:6" s="1" customFormat="1" ht="33" hidden="1" outlineLevel="3">
      <c r="A443" s="38" t="s">
        <v>141</v>
      </c>
      <c r="B443" s="34" t="s">
        <v>28</v>
      </c>
      <c r="C443" s="47">
        <v>3002000</v>
      </c>
      <c r="D443" s="34" t="s">
        <v>140</v>
      </c>
      <c r="E443" s="29"/>
      <c r="F443" s="29"/>
    </row>
    <row r="444" spans="1:6" s="1" customFormat="1" ht="132" outlineLevel="3">
      <c r="A444" s="61" t="s">
        <v>344</v>
      </c>
      <c r="B444" s="34" t="s">
        <v>28</v>
      </c>
      <c r="C444" s="47">
        <v>3002100</v>
      </c>
      <c r="D444" s="34" t="s">
        <v>74</v>
      </c>
      <c r="E444" s="29">
        <f>SUM(E445:E449)</f>
        <v>36675.27</v>
      </c>
      <c r="F444" s="29">
        <f>SUM(F445:F449)</f>
        <v>40184.11</v>
      </c>
    </row>
    <row r="445" spans="1:6" s="1" customFormat="1" ht="49.5" hidden="1" outlineLevel="3">
      <c r="A445" s="12" t="s">
        <v>374</v>
      </c>
      <c r="B445" s="34" t="s">
        <v>28</v>
      </c>
      <c r="C445" s="47">
        <v>3002100</v>
      </c>
      <c r="D445" s="34" t="s">
        <v>149</v>
      </c>
      <c r="E445" s="29"/>
      <c r="F445" s="29"/>
    </row>
    <row r="446" spans="1:6" s="1" customFormat="1" ht="33" hidden="1" outlineLevel="3">
      <c r="A446" s="37" t="s">
        <v>136</v>
      </c>
      <c r="B446" s="34" t="s">
        <v>28</v>
      </c>
      <c r="C446" s="47">
        <v>3002100</v>
      </c>
      <c r="D446" s="34" t="s">
        <v>150</v>
      </c>
      <c r="E446" s="29"/>
      <c r="F446" s="29"/>
    </row>
    <row r="447" spans="1:6" s="1" customFormat="1" ht="49.5" hidden="1" outlineLevel="3">
      <c r="A447" s="38" t="s">
        <v>375</v>
      </c>
      <c r="B447" s="34" t="s">
        <v>28</v>
      </c>
      <c r="C447" s="47">
        <v>3002100</v>
      </c>
      <c r="D447" s="34" t="s">
        <v>135</v>
      </c>
      <c r="E447" s="29"/>
      <c r="F447" s="29"/>
    </row>
    <row r="448" spans="1:6" s="1" customFormat="1" ht="99" outlineLevel="3">
      <c r="A448" s="38" t="s">
        <v>189</v>
      </c>
      <c r="B448" s="34" t="s">
        <v>28</v>
      </c>
      <c r="C448" s="47">
        <v>3002100</v>
      </c>
      <c r="D448" s="34" t="s">
        <v>143</v>
      </c>
      <c r="E448" s="29">
        <v>22925.6</v>
      </c>
      <c r="F448" s="29">
        <v>25118.96</v>
      </c>
    </row>
    <row r="449" spans="1:6" s="1" customFormat="1" ht="99" outlineLevel="3">
      <c r="A449" s="38" t="s">
        <v>187</v>
      </c>
      <c r="B449" s="34" t="s">
        <v>28</v>
      </c>
      <c r="C449" s="47">
        <v>3002100</v>
      </c>
      <c r="D449" s="34" t="s">
        <v>151</v>
      </c>
      <c r="E449" s="29">
        <v>13749.67</v>
      </c>
      <c r="F449" s="29">
        <v>15065.15</v>
      </c>
    </row>
    <row r="450" spans="1:6" s="1" customFormat="1" ht="132" outlineLevel="3">
      <c r="A450" s="61" t="s">
        <v>345</v>
      </c>
      <c r="B450" s="34" t="s">
        <v>28</v>
      </c>
      <c r="C450" s="47">
        <v>3003000</v>
      </c>
      <c r="D450" s="34" t="s">
        <v>74</v>
      </c>
      <c r="E450" s="29">
        <f>E451</f>
        <v>109945.79</v>
      </c>
      <c r="F450" s="29">
        <f>F451</f>
        <v>124724.58</v>
      </c>
    </row>
    <row r="451" spans="1:6" s="1" customFormat="1" ht="99" outlineLevel="3">
      <c r="A451" s="38" t="s">
        <v>189</v>
      </c>
      <c r="B451" s="34" t="s">
        <v>28</v>
      </c>
      <c r="C451" s="47">
        <v>3003000</v>
      </c>
      <c r="D451" s="34" t="s">
        <v>143</v>
      </c>
      <c r="E451" s="29">
        <v>109945.79</v>
      </c>
      <c r="F451" s="29">
        <v>124724.58</v>
      </c>
    </row>
    <row r="452" spans="1:6" s="8" customFormat="1" ht="82.5" hidden="1" outlineLevel="4">
      <c r="A452" s="21" t="s">
        <v>273</v>
      </c>
      <c r="B452" s="15" t="s">
        <v>28</v>
      </c>
      <c r="C452" s="17">
        <v>3409999</v>
      </c>
      <c r="D452" s="15" t="s">
        <v>74</v>
      </c>
      <c r="E452" s="31">
        <f>SUM(E453:E457)</f>
        <v>0</v>
      </c>
      <c r="F452" s="31">
        <f>SUM(F453:F457)</f>
        <v>0</v>
      </c>
    </row>
    <row r="453" spans="1:6" s="8" customFormat="1" ht="66" hidden="1" outlineLevel="4">
      <c r="A453" s="21" t="s">
        <v>169</v>
      </c>
      <c r="B453" s="15" t="s">
        <v>28</v>
      </c>
      <c r="C453" s="17">
        <v>3409999</v>
      </c>
      <c r="D453" s="15" t="s">
        <v>170</v>
      </c>
      <c r="E453" s="31"/>
      <c r="F453" s="31"/>
    </row>
    <row r="454" spans="1:6" s="8" customFormat="1" ht="49.5" hidden="1" outlineLevel="4">
      <c r="A454" s="12" t="s">
        <v>153</v>
      </c>
      <c r="B454" s="15" t="s">
        <v>28</v>
      </c>
      <c r="C454" s="17">
        <v>3409999</v>
      </c>
      <c r="D454" s="15" t="s">
        <v>135</v>
      </c>
      <c r="E454" s="29"/>
      <c r="F454" s="29"/>
    </row>
    <row r="455" spans="1:6" s="8" customFormat="1" ht="49.5" hidden="1" outlineLevel="4">
      <c r="A455" s="55" t="s">
        <v>375</v>
      </c>
      <c r="B455" s="15" t="s">
        <v>28</v>
      </c>
      <c r="C455" s="17">
        <v>3409999</v>
      </c>
      <c r="D455" s="15" t="s">
        <v>135</v>
      </c>
      <c r="E455" s="29"/>
      <c r="F455" s="29"/>
    </row>
    <row r="456" spans="1:6" s="8" customFormat="1" ht="115.5" hidden="1" outlineLevel="4">
      <c r="A456" s="21" t="s">
        <v>152</v>
      </c>
      <c r="B456" s="15" t="s">
        <v>28</v>
      </c>
      <c r="C456" s="17">
        <v>3409999</v>
      </c>
      <c r="D456" s="15" t="s">
        <v>204</v>
      </c>
      <c r="E456" s="29"/>
      <c r="F456" s="29"/>
    </row>
    <row r="457" spans="1:6" s="8" customFormat="1" ht="33" hidden="1" outlineLevel="4">
      <c r="A457" s="21" t="s">
        <v>145</v>
      </c>
      <c r="B457" s="15" t="s">
        <v>28</v>
      </c>
      <c r="C457" s="17">
        <v>3409999</v>
      </c>
      <c r="D457" s="15" t="s">
        <v>144</v>
      </c>
      <c r="E457" s="29"/>
      <c r="F457" s="29"/>
    </row>
    <row r="458" spans="1:6" s="1" customFormat="1" ht="132" outlineLevel="4">
      <c r="A458" s="55" t="s">
        <v>415</v>
      </c>
      <c r="B458" s="15" t="s">
        <v>28</v>
      </c>
      <c r="C458" s="17">
        <v>5809999</v>
      </c>
      <c r="D458" s="15" t="s">
        <v>74</v>
      </c>
      <c r="E458" s="29">
        <f>SUM(E459:E461)</f>
        <v>1096</v>
      </c>
      <c r="F458" s="29">
        <f>SUM(F459:F460)</f>
        <v>0</v>
      </c>
    </row>
    <row r="459" spans="1:6" s="1" customFormat="1" ht="49.5" hidden="1" outlineLevel="4">
      <c r="A459" s="55" t="s">
        <v>375</v>
      </c>
      <c r="B459" s="24" t="s">
        <v>28</v>
      </c>
      <c r="C459" s="17">
        <v>5809999</v>
      </c>
      <c r="D459" s="24" t="s">
        <v>135</v>
      </c>
      <c r="E459" s="29"/>
      <c r="F459" s="29"/>
    </row>
    <row r="460" spans="1:6" s="1" customFormat="1" ht="33" outlineLevel="4">
      <c r="A460" s="21" t="s">
        <v>145</v>
      </c>
      <c r="B460" s="15" t="s">
        <v>28</v>
      </c>
      <c r="C460" s="17">
        <v>5809999</v>
      </c>
      <c r="D460" s="15" t="s">
        <v>144</v>
      </c>
      <c r="E460" s="29">
        <f>1086+10</f>
        <v>1096</v>
      </c>
      <c r="F460" s="29"/>
    </row>
    <row r="461" spans="1:6" s="1" customFormat="1" ht="33" hidden="1" outlineLevel="4">
      <c r="A461" s="21" t="s">
        <v>165</v>
      </c>
      <c r="B461" s="15" t="s">
        <v>28</v>
      </c>
      <c r="C461" s="17">
        <v>5809999</v>
      </c>
      <c r="D461" s="15" t="s">
        <v>164</v>
      </c>
      <c r="E461" s="29"/>
      <c r="F461" s="29"/>
    </row>
    <row r="462" spans="1:6" s="1" customFormat="1" ht="115.5" hidden="1" outlineLevel="4">
      <c r="A462" s="57" t="s">
        <v>346</v>
      </c>
      <c r="B462" s="15" t="s">
        <v>28</v>
      </c>
      <c r="C462" s="17">
        <v>6101100</v>
      </c>
      <c r="D462" s="15" t="s">
        <v>74</v>
      </c>
      <c r="E462" s="29">
        <f>E463</f>
        <v>0</v>
      </c>
      <c r="F462" s="29">
        <f>F463</f>
        <v>0</v>
      </c>
    </row>
    <row r="463" spans="1:6" s="1" customFormat="1" ht="33" hidden="1" outlineLevel="4">
      <c r="A463" s="51" t="s">
        <v>185</v>
      </c>
      <c r="B463" s="15" t="s">
        <v>28</v>
      </c>
      <c r="C463" s="17">
        <v>6101100</v>
      </c>
      <c r="D463" s="15" t="s">
        <v>184</v>
      </c>
      <c r="E463" s="29"/>
      <c r="F463" s="29"/>
    </row>
    <row r="464" spans="1:6" s="8" customFormat="1" ht="49.5" outlineLevel="4">
      <c r="A464" s="60" t="s">
        <v>307</v>
      </c>
      <c r="B464" s="15" t="s">
        <v>28</v>
      </c>
      <c r="C464" s="15" t="s">
        <v>339</v>
      </c>
      <c r="D464" s="15" t="s">
        <v>74</v>
      </c>
      <c r="E464" s="29">
        <f>SUM(E465:E475)</f>
        <v>75755.2</v>
      </c>
      <c r="F464" s="29">
        <f>SUM(F465:F475)</f>
        <v>0</v>
      </c>
    </row>
    <row r="465" spans="1:6" s="8" customFormat="1" ht="33" hidden="1" outlineLevel="4">
      <c r="A465" s="14" t="s">
        <v>136</v>
      </c>
      <c r="B465" s="15" t="s">
        <v>28</v>
      </c>
      <c r="C465" s="15" t="s">
        <v>339</v>
      </c>
      <c r="D465" s="15" t="s">
        <v>150</v>
      </c>
      <c r="E465" s="29"/>
      <c r="F465" s="29"/>
    </row>
    <row r="466" spans="1:6" s="8" customFormat="1" ht="49.5" hidden="1" outlineLevel="4">
      <c r="A466" s="21" t="s">
        <v>158</v>
      </c>
      <c r="B466" s="15" t="s">
        <v>28</v>
      </c>
      <c r="C466" s="15" t="s">
        <v>339</v>
      </c>
      <c r="D466" s="15" t="s">
        <v>134</v>
      </c>
      <c r="E466" s="29"/>
      <c r="F466" s="29"/>
    </row>
    <row r="467" spans="1:6" s="8" customFormat="1" ht="66" hidden="1" outlineLevel="4">
      <c r="A467" s="21" t="s">
        <v>169</v>
      </c>
      <c r="B467" s="15" t="s">
        <v>28</v>
      </c>
      <c r="C467" s="15" t="s">
        <v>339</v>
      </c>
      <c r="D467" s="15" t="s">
        <v>170</v>
      </c>
      <c r="E467" s="29"/>
      <c r="F467" s="29"/>
    </row>
    <row r="468" spans="1:6" s="8" customFormat="1" ht="49.5" hidden="1" outlineLevel="4">
      <c r="A468" s="21" t="s">
        <v>375</v>
      </c>
      <c r="B468" s="15" t="s">
        <v>28</v>
      </c>
      <c r="C468" s="15" t="s">
        <v>339</v>
      </c>
      <c r="D468" s="15" t="s">
        <v>135</v>
      </c>
      <c r="E468" s="29"/>
      <c r="F468" s="29"/>
    </row>
    <row r="469" spans="1:6" s="8" customFormat="1" ht="49.5" hidden="1" outlineLevel="4">
      <c r="A469" s="12" t="s">
        <v>377</v>
      </c>
      <c r="B469" s="15" t="s">
        <v>28</v>
      </c>
      <c r="C469" s="15" t="s">
        <v>339</v>
      </c>
      <c r="D469" s="15" t="s">
        <v>155</v>
      </c>
      <c r="E469" s="29"/>
      <c r="F469" s="29"/>
    </row>
    <row r="470" spans="1:6" s="8" customFormat="1" ht="66" hidden="1" outlineLevel="4">
      <c r="A470" s="12" t="s">
        <v>378</v>
      </c>
      <c r="B470" s="15" t="s">
        <v>28</v>
      </c>
      <c r="C470" s="15" t="s">
        <v>339</v>
      </c>
      <c r="D470" s="15" t="s">
        <v>379</v>
      </c>
      <c r="E470" s="29"/>
      <c r="F470" s="29"/>
    </row>
    <row r="471" spans="1:6" s="8" customFormat="1" ht="99" hidden="1" outlineLevel="4">
      <c r="A471" s="21" t="s">
        <v>383</v>
      </c>
      <c r="B471" s="15" t="s">
        <v>28</v>
      </c>
      <c r="C471" s="15" t="s">
        <v>339</v>
      </c>
      <c r="D471" s="15" t="s">
        <v>143</v>
      </c>
      <c r="E471" s="29"/>
      <c r="F471" s="29"/>
    </row>
    <row r="472" spans="1:6" s="8" customFormat="1" ht="33" outlineLevel="4">
      <c r="A472" s="21" t="s">
        <v>145</v>
      </c>
      <c r="B472" s="15" t="s">
        <v>28</v>
      </c>
      <c r="C472" s="15" t="s">
        <v>339</v>
      </c>
      <c r="D472" s="15" t="s">
        <v>144</v>
      </c>
      <c r="E472" s="29">
        <v>75269.2</v>
      </c>
      <c r="F472" s="29"/>
    </row>
    <row r="473" spans="1:6" s="8" customFormat="1" ht="115.5" hidden="1" outlineLevel="4">
      <c r="A473" s="21" t="s">
        <v>210</v>
      </c>
      <c r="B473" s="15" t="s">
        <v>28</v>
      </c>
      <c r="C473" s="15" t="s">
        <v>339</v>
      </c>
      <c r="D473" s="15" t="s">
        <v>151</v>
      </c>
      <c r="E473" s="29"/>
      <c r="F473" s="29"/>
    </row>
    <row r="474" spans="1:6" s="8" customFormat="1" ht="33" outlineLevel="4">
      <c r="A474" s="21" t="s">
        <v>165</v>
      </c>
      <c r="B474" s="15" t="s">
        <v>28</v>
      </c>
      <c r="C474" s="15" t="s">
        <v>339</v>
      </c>
      <c r="D474" s="15" t="s">
        <v>164</v>
      </c>
      <c r="E474" s="29">
        <v>486</v>
      </c>
      <c r="F474" s="29"/>
    </row>
    <row r="475" spans="1:6" s="8" customFormat="1" ht="33" hidden="1" outlineLevel="4">
      <c r="A475" s="21" t="s">
        <v>141</v>
      </c>
      <c r="B475" s="24" t="s">
        <v>28</v>
      </c>
      <c r="C475" s="15" t="s">
        <v>339</v>
      </c>
      <c r="D475" s="24" t="s">
        <v>140</v>
      </c>
      <c r="E475" s="29"/>
      <c r="F475" s="29"/>
    </row>
    <row r="476" spans="1:6" s="1" customFormat="1" ht="132" outlineLevel="3" collapsed="1">
      <c r="A476" s="57" t="s">
        <v>429</v>
      </c>
      <c r="B476" s="34" t="s">
        <v>28</v>
      </c>
      <c r="C476" s="47">
        <v>7202300</v>
      </c>
      <c r="D476" s="34" t="s">
        <v>74</v>
      </c>
      <c r="E476" s="33">
        <f>E477</f>
        <v>46707.83</v>
      </c>
      <c r="F476" s="33">
        <f>F477</f>
        <v>51131.4</v>
      </c>
    </row>
    <row r="477" spans="1:6" s="1" customFormat="1" ht="99" outlineLevel="3">
      <c r="A477" s="38" t="s">
        <v>189</v>
      </c>
      <c r="B477" s="34" t="s">
        <v>28</v>
      </c>
      <c r="C477" s="47">
        <v>7202300</v>
      </c>
      <c r="D477" s="34" t="s">
        <v>143</v>
      </c>
      <c r="E477" s="33">
        <v>46707.83</v>
      </c>
      <c r="F477" s="84">
        <v>51131.4</v>
      </c>
    </row>
    <row r="478" spans="1:6" s="1" customFormat="1" ht="49.5" outlineLevel="3">
      <c r="A478" s="57" t="s">
        <v>349</v>
      </c>
      <c r="B478" s="15" t="s">
        <v>28</v>
      </c>
      <c r="C478" s="47">
        <v>7509999</v>
      </c>
      <c r="D478" s="34" t="s">
        <v>74</v>
      </c>
      <c r="E478" s="33">
        <f>E479</f>
        <v>1550</v>
      </c>
      <c r="F478" s="33">
        <f>F479</f>
        <v>1850</v>
      </c>
    </row>
    <row r="479" spans="1:6" s="1" customFormat="1" ht="33" outlineLevel="3">
      <c r="A479" s="21" t="s">
        <v>145</v>
      </c>
      <c r="B479" s="24" t="s">
        <v>28</v>
      </c>
      <c r="C479" s="47">
        <v>7509999</v>
      </c>
      <c r="D479" s="34" t="s">
        <v>144</v>
      </c>
      <c r="E479" s="33">
        <v>1550</v>
      </c>
      <c r="F479" s="84">
        <v>1850</v>
      </c>
    </row>
    <row r="480" spans="1:6" s="8" customFormat="1" ht="33" outlineLevel="4">
      <c r="A480" s="21" t="s">
        <v>29</v>
      </c>
      <c r="B480" s="15" t="s">
        <v>30</v>
      </c>
      <c r="C480" s="15" t="s">
        <v>73</v>
      </c>
      <c r="D480" s="15" t="s">
        <v>74</v>
      </c>
      <c r="E480" s="29">
        <f>E481+E485+E494+E496+E502+E511</f>
        <v>23316.85</v>
      </c>
      <c r="F480" s="29">
        <f>F481+F485+F494+F496+F502+F511</f>
        <v>10468.6</v>
      </c>
    </row>
    <row r="481" spans="1:6" s="8" customFormat="1" ht="82.5" outlineLevel="4">
      <c r="A481" s="57" t="s">
        <v>348</v>
      </c>
      <c r="B481" s="15" t="s">
        <v>30</v>
      </c>
      <c r="C481" s="15" t="s">
        <v>347</v>
      </c>
      <c r="D481" s="15" t="s">
        <v>74</v>
      </c>
      <c r="E481" s="29">
        <f>E482+E483+E484</f>
        <v>5195</v>
      </c>
      <c r="F481" s="29">
        <f>F482+F483+F484</f>
        <v>5195</v>
      </c>
    </row>
    <row r="482" spans="1:6" s="8" customFormat="1" ht="49.5" hidden="1" outlineLevel="2">
      <c r="A482" s="21" t="s">
        <v>375</v>
      </c>
      <c r="B482" s="15" t="s">
        <v>30</v>
      </c>
      <c r="C482" s="15" t="s">
        <v>347</v>
      </c>
      <c r="D482" s="15" t="s">
        <v>135</v>
      </c>
      <c r="E482" s="29"/>
      <c r="F482" s="29"/>
    </row>
    <row r="483" spans="1:6" s="8" customFormat="1" ht="33" outlineLevel="2">
      <c r="A483" s="21" t="s">
        <v>145</v>
      </c>
      <c r="B483" s="15" t="s">
        <v>30</v>
      </c>
      <c r="C483" s="15" t="s">
        <v>347</v>
      </c>
      <c r="D483" s="15" t="s">
        <v>144</v>
      </c>
      <c r="E483" s="29">
        <v>4893</v>
      </c>
      <c r="F483" s="29">
        <v>4893</v>
      </c>
    </row>
    <row r="484" spans="1:6" s="8" customFormat="1" ht="33" outlineLevel="2">
      <c r="A484" s="21" t="s">
        <v>165</v>
      </c>
      <c r="B484" s="15" t="s">
        <v>30</v>
      </c>
      <c r="C484" s="15" t="s">
        <v>347</v>
      </c>
      <c r="D484" s="15" t="s">
        <v>164</v>
      </c>
      <c r="E484" s="29">
        <v>302</v>
      </c>
      <c r="F484" s="29">
        <v>302</v>
      </c>
    </row>
    <row r="485" spans="1:6" s="8" customFormat="1" ht="82.5" outlineLevel="2">
      <c r="A485" s="62" t="s">
        <v>350</v>
      </c>
      <c r="B485" s="15" t="s">
        <v>30</v>
      </c>
      <c r="C485" s="15" t="s">
        <v>351</v>
      </c>
      <c r="D485" s="15" t="s">
        <v>74</v>
      </c>
      <c r="E485" s="29">
        <f>SUM(E486:E493)</f>
        <v>4332.8</v>
      </c>
      <c r="F485" s="29">
        <f>SUM(F486:F493)</f>
        <v>0</v>
      </c>
    </row>
    <row r="486" spans="1:6" s="8" customFormat="1" ht="49.5" outlineLevel="2">
      <c r="A486" s="21" t="s">
        <v>375</v>
      </c>
      <c r="B486" s="15" t="s">
        <v>30</v>
      </c>
      <c r="C486" s="15" t="s">
        <v>351</v>
      </c>
      <c r="D486" s="15" t="s">
        <v>135</v>
      </c>
      <c r="E486" s="29">
        <v>2876.8</v>
      </c>
      <c r="F486" s="29"/>
    </row>
    <row r="487" spans="1:6" s="8" customFormat="1" ht="49.5" hidden="1" outlineLevel="2">
      <c r="A487" s="51" t="s">
        <v>205</v>
      </c>
      <c r="B487" s="34" t="s">
        <v>30</v>
      </c>
      <c r="C487" s="15" t="s">
        <v>351</v>
      </c>
      <c r="D487" s="34" t="s">
        <v>206</v>
      </c>
      <c r="E487" s="29"/>
      <c r="F487" s="29"/>
    </row>
    <row r="488" spans="1:6" s="8" customFormat="1" ht="16.5" outlineLevel="2">
      <c r="A488" s="14" t="s">
        <v>183</v>
      </c>
      <c r="B488" s="15" t="s">
        <v>30</v>
      </c>
      <c r="C488" s="15" t="s">
        <v>351</v>
      </c>
      <c r="D488" s="15" t="s">
        <v>182</v>
      </c>
      <c r="E488" s="29">
        <v>806</v>
      </c>
      <c r="F488" s="29"/>
    </row>
    <row r="489" spans="1:6" s="8" customFormat="1" ht="33" hidden="1" outlineLevel="2">
      <c r="A489" s="21" t="s">
        <v>145</v>
      </c>
      <c r="B489" s="15" t="s">
        <v>30</v>
      </c>
      <c r="C489" s="15" t="s">
        <v>351</v>
      </c>
      <c r="D489" s="15" t="s">
        <v>144</v>
      </c>
      <c r="E489" s="29"/>
      <c r="F489" s="29"/>
    </row>
    <row r="490" spans="1:6" s="8" customFormat="1" ht="33" hidden="1" outlineLevel="2">
      <c r="A490" s="12" t="s">
        <v>165</v>
      </c>
      <c r="B490" s="15" t="s">
        <v>30</v>
      </c>
      <c r="C490" s="15" t="s">
        <v>351</v>
      </c>
      <c r="D490" s="15" t="s">
        <v>164</v>
      </c>
      <c r="E490" s="29"/>
      <c r="F490" s="29"/>
    </row>
    <row r="491" spans="1:6" s="8" customFormat="1" ht="33" hidden="1" outlineLevel="2">
      <c r="A491" s="21" t="s">
        <v>165</v>
      </c>
      <c r="B491" s="15" t="s">
        <v>30</v>
      </c>
      <c r="C491" s="15" t="s">
        <v>351</v>
      </c>
      <c r="D491" s="15" t="s">
        <v>164</v>
      </c>
      <c r="E491" s="29"/>
      <c r="F491" s="29"/>
    </row>
    <row r="492" spans="1:6" s="8" customFormat="1" ht="66" outlineLevel="2">
      <c r="A492" s="12" t="s">
        <v>157</v>
      </c>
      <c r="B492" s="15" t="s">
        <v>30</v>
      </c>
      <c r="C492" s="15" t="s">
        <v>351</v>
      </c>
      <c r="D492" s="15" t="s">
        <v>156</v>
      </c>
      <c r="E492" s="29">
        <v>650</v>
      </c>
      <c r="F492" s="29"/>
    </row>
    <row r="493" spans="1:6" s="8" customFormat="1" ht="66" hidden="1" outlineLevel="2">
      <c r="A493" s="12" t="s">
        <v>386</v>
      </c>
      <c r="B493" s="34" t="s">
        <v>30</v>
      </c>
      <c r="C493" s="15" t="s">
        <v>351</v>
      </c>
      <c r="D493" s="34" t="s">
        <v>173</v>
      </c>
      <c r="E493" s="29"/>
      <c r="F493" s="29"/>
    </row>
    <row r="494" spans="1:6" s="8" customFormat="1" ht="132" outlineLevel="2">
      <c r="A494" s="61" t="s">
        <v>352</v>
      </c>
      <c r="B494" s="34" t="s">
        <v>30</v>
      </c>
      <c r="C494" s="34" t="s">
        <v>353</v>
      </c>
      <c r="D494" s="34" t="s">
        <v>74</v>
      </c>
      <c r="E494" s="29">
        <f>E495</f>
        <v>631.05</v>
      </c>
      <c r="F494" s="29">
        <f>F495</f>
        <v>662.6</v>
      </c>
    </row>
    <row r="495" spans="1:6" s="8" customFormat="1" ht="99" outlineLevel="2">
      <c r="A495" s="51" t="s">
        <v>187</v>
      </c>
      <c r="B495" s="34" t="s">
        <v>30</v>
      </c>
      <c r="C495" s="34" t="s">
        <v>353</v>
      </c>
      <c r="D495" s="34" t="s">
        <v>151</v>
      </c>
      <c r="E495" s="29">
        <v>631.05</v>
      </c>
      <c r="F495" s="29">
        <v>662.6</v>
      </c>
    </row>
    <row r="496" spans="1:6" s="8" customFormat="1" ht="148.5" outlineLevel="5">
      <c r="A496" s="56" t="s">
        <v>414</v>
      </c>
      <c r="B496" s="15" t="s">
        <v>30</v>
      </c>
      <c r="C496" s="15" t="s">
        <v>276</v>
      </c>
      <c r="D496" s="15" t="s">
        <v>74</v>
      </c>
      <c r="E496" s="32">
        <f>SUM(E497:E501)</f>
        <v>6128</v>
      </c>
      <c r="F496" s="32">
        <f>SUM(F497:F501)</f>
        <v>0</v>
      </c>
    </row>
    <row r="497" spans="1:6" s="1" customFormat="1" ht="16.5" outlineLevel="2">
      <c r="A497" s="55" t="s">
        <v>148</v>
      </c>
      <c r="B497" s="15" t="s">
        <v>30</v>
      </c>
      <c r="C497" s="15" t="s">
        <v>276</v>
      </c>
      <c r="D497" s="15" t="s">
        <v>147</v>
      </c>
      <c r="E497" s="29">
        <v>231</v>
      </c>
      <c r="F497" s="29"/>
    </row>
    <row r="498" spans="1:6" s="8" customFormat="1" ht="49.5" hidden="1" outlineLevel="1">
      <c r="A498" s="21" t="s">
        <v>375</v>
      </c>
      <c r="B498" s="15" t="s">
        <v>30</v>
      </c>
      <c r="C498" s="15" t="s">
        <v>276</v>
      </c>
      <c r="D498" s="15" t="s">
        <v>135</v>
      </c>
      <c r="E498" s="32"/>
      <c r="F498" s="32"/>
    </row>
    <row r="499" spans="1:6" s="8" customFormat="1" ht="33" outlineLevel="1">
      <c r="A499" s="21" t="s">
        <v>145</v>
      </c>
      <c r="B499" s="15" t="s">
        <v>30</v>
      </c>
      <c r="C499" s="15" t="s">
        <v>276</v>
      </c>
      <c r="D499" s="15" t="s">
        <v>144</v>
      </c>
      <c r="E499" s="32">
        <v>5559.6</v>
      </c>
      <c r="F499" s="32"/>
    </row>
    <row r="500" spans="1:6" s="8" customFormat="1" ht="99" hidden="1" outlineLevel="1">
      <c r="A500" s="21" t="s">
        <v>187</v>
      </c>
      <c r="B500" s="15" t="s">
        <v>30</v>
      </c>
      <c r="C500" s="15" t="s">
        <v>276</v>
      </c>
      <c r="D500" s="15" t="s">
        <v>151</v>
      </c>
      <c r="E500" s="32"/>
      <c r="F500" s="32"/>
    </row>
    <row r="501" spans="1:6" s="8" customFormat="1" ht="33" outlineLevel="1">
      <c r="A501" s="21" t="s">
        <v>165</v>
      </c>
      <c r="B501" s="15" t="s">
        <v>30</v>
      </c>
      <c r="C501" s="15" t="s">
        <v>276</v>
      </c>
      <c r="D501" s="15" t="s">
        <v>164</v>
      </c>
      <c r="E501" s="32">
        <v>337.4</v>
      </c>
      <c r="F501" s="32"/>
    </row>
    <row r="502" spans="1:6" s="8" customFormat="1" ht="49.5" outlineLevel="1">
      <c r="A502" s="60" t="s">
        <v>307</v>
      </c>
      <c r="B502" s="15" t="s">
        <v>30</v>
      </c>
      <c r="C502" s="15" t="s">
        <v>339</v>
      </c>
      <c r="D502" s="15" t="s">
        <v>74</v>
      </c>
      <c r="E502" s="29">
        <f>SUM(E503:E510)</f>
        <v>7030</v>
      </c>
      <c r="F502" s="29">
        <f>SUM(F503:F510)</f>
        <v>0</v>
      </c>
    </row>
    <row r="503" spans="1:6" s="8" customFormat="1" ht="33" hidden="1" outlineLevel="1">
      <c r="A503" s="14" t="s">
        <v>136</v>
      </c>
      <c r="B503" s="15" t="s">
        <v>30</v>
      </c>
      <c r="C503" s="15" t="s">
        <v>339</v>
      </c>
      <c r="D503" s="15" t="s">
        <v>150</v>
      </c>
      <c r="E503" s="29"/>
      <c r="F503" s="29"/>
    </row>
    <row r="504" spans="1:6" s="8" customFormat="1" ht="49.5" hidden="1" outlineLevel="1">
      <c r="A504" s="21" t="s">
        <v>158</v>
      </c>
      <c r="B504" s="15" t="s">
        <v>30</v>
      </c>
      <c r="C504" s="15" t="s">
        <v>339</v>
      </c>
      <c r="D504" s="15" t="s">
        <v>134</v>
      </c>
      <c r="E504" s="29"/>
      <c r="F504" s="29"/>
    </row>
    <row r="505" spans="1:6" s="8" customFormat="1" ht="66" hidden="1" outlineLevel="1">
      <c r="A505" s="21" t="s">
        <v>169</v>
      </c>
      <c r="B505" s="15" t="s">
        <v>30</v>
      </c>
      <c r="C505" s="15" t="s">
        <v>339</v>
      </c>
      <c r="D505" s="15" t="s">
        <v>170</v>
      </c>
      <c r="E505" s="29"/>
      <c r="F505" s="29"/>
    </row>
    <row r="506" spans="1:6" s="8" customFormat="1" ht="49.5" hidden="1" outlineLevel="1">
      <c r="A506" s="21" t="s">
        <v>375</v>
      </c>
      <c r="B506" s="15" t="s">
        <v>30</v>
      </c>
      <c r="C506" s="15" t="s">
        <v>339</v>
      </c>
      <c r="D506" s="15" t="s">
        <v>135</v>
      </c>
      <c r="E506" s="29"/>
      <c r="F506" s="29"/>
    </row>
    <row r="507" spans="1:6" s="8" customFormat="1" ht="115.5" hidden="1" outlineLevel="1">
      <c r="A507" s="21" t="s">
        <v>382</v>
      </c>
      <c r="B507" s="15" t="s">
        <v>30</v>
      </c>
      <c r="C507" s="15" t="s">
        <v>339</v>
      </c>
      <c r="D507" s="15" t="s">
        <v>143</v>
      </c>
      <c r="E507" s="29"/>
      <c r="F507" s="29"/>
    </row>
    <row r="508" spans="1:6" s="8" customFormat="1" ht="33" outlineLevel="5">
      <c r="A508" s="21" t="s">
        <v>145</v>
      </c>
      <c r="B508" s="15" t="s">
        <v>30</v>
      </c>
      <c r="C508" s="15" t="s">
        <v>339</v>
      </c>
      <c r="D508" s="15" t="s">
        <v>144</v>
      </c>
      <c r="E508" s="29">
        <v>5657</v>
      </c>
      <c r="F508" s="29"/>
    </row>
    <row r="509" spans="1:6" s="8" customFormat="1" ht="99" hidden="1" outlineLevel="5">
      <c r="A509" s="21" t="s">
        <v>187</v>
      </c>
      <c r="B509" s="15" t="s">
        <v>30</v>
      </c>
      <c r="C509" s="15" t="s">
        <v>339</v>
      </c>
      <c r="D509" s="15" t="s">
        <v>151</v>
      </c>
      <c r="E509" s="29"/>
      <c r="F509" s="29"/>
    </row>
    <row r="510" spans="1:6" s="8" customFormat="1" ht="33" outlineLevel="1" collapsed="1">
      <c r="A510" s="21" t="s">
        <v>165</v>
      </c>
      <c r="B510" s="15" t="s">
        <v>30</v>
      </c>
      <c r="C510" s="15" t="s">
        <v>339</v>
      </c>
      <c r="D510" s="15" t="s">
        <v>164</v>
      </c>
      <c r="E510" s="29">
        <v>1373</v>
      </c>
      <c r="F510" s="29"/>
    </row>
    <row r="511" spans="1:6" s="8" customFormat="1" ht="49.5" outlineLevel="1">
      <c r="A511" s="21" t="s">
        <v>409</v>
      </c>
      <c r="B511" s="15" t="s">
        <v>30</v>
      </c>
      <c r="C511" s="15" t="s">
        <v>410</v>
      </c>
      <c r="D511" s="24" t="s">
        <v>74</v>
      </c>
      <c r="E511" s="29">
        <f>SUM(E512:E517)</f>
        <v>0</v>
      </c>
      <c r="F511" s="29">
        <f>SUM(F512:F517)</f>
        <v>4611</v>
      </c>
    </row>
    <row r="512" spans="1:6" s="8" customFormat="1" ht="49.5" outlineLevel="1">
      <c r="A512" s="21" t="s">
        <v>375</v>
      </c>
      <c r="B512" s="15" t="s">
        <v>30</v>
      </c>
      <c r="C512" s="15" t="s">
        <v>410</v>
      </c>
      <c r="D512" s="24" t="s">
        <v>135</v>
      </c>
      <c r="E512" s="29"/>
      <c r="F512" s="29">
        <v>2149.84</v>
      </c>
    </row>
    <row r="513" spans="1:6" s="8" customFormat="1" ht="49.5" outlineLevel="1">
      <c r="A513" s="55" t="s">
        <v>205</v>
      </c>
      <c r="B513" s="15" t="s">
        <v>30</v>
      </c>
      <c r="C513" s="15" t="s">
        <v>410</v>
      </c>
      <c r="D513" s="24" t="s">
        <v>206</v>
      </c>
      <c r="E513" s="29"/>
      <c r="F513" s="29">
        <v>483.85</v>
      </c>
    </row>
    <row r="514" spans="1:6" s="8" customFormat="1" ht="16.5" outlineLevel="1">
      <c r="A514" s="19" t="s">
        <v>183</v>
      </c>
      <c r="B514" s="15" t="s">
        <v>30</v>
      </c>
      <c r="C514" s="15" t="s">
        <v>410</v>
      </c>
      <c r="D514" s="24" t="s">
        <v>182</v>
      </c>
      <c r="E514" s="29"/>
      <c r="F514" s="29">
        <v>916.21</v>
      </c>
    </row>
    <row r="515" spans="1:6" s="8" customFormat="1" ht="33" outlineLevel="1">
      <c r="A515" s="21" t="s">
        <v>165</v>
      </c>
      <c r="B515" s="15" t="s">
        <v>30</v>
      </c>
      <c r="C515" s="15" t="s">
        <v>410</v>
      </c>
      <c r="D515" s="24" t="s">
        <v>164</v>
      </c>
      <c r="E515" s="29"/>
      <c r="F515" s="29">
        <v>36.7</v>
      </c>
    </row>
    <row r="516" spans="1:6" s="8" customFormat="1" ht="66" outlineLevel="1">
      <c r="A516" s="21" t="s">
        <v>157</v>
      </c>
      <c r="B516" s="15" t="s">
        <v>30</v>
      </c>
      <c r="C516" s="15" t="s">
        <v>410</v>
      </c>
      <c r="D516" s="24" t="s">
        <v>156</v>
      </c>
      <c r="E516" s="29"/>
      <c r="F516" s="29">
        <v>611.62</v>
      </c>
    </row>
    <row r="517" spans="1:6" s="8" customFormat="1" ht="66" outlineLevel="1">
      <c r="A517" s="21" t="s">
        <v>386</v>
      </c>
      <c r="B517" s="15" t="s">
        <v>30</v>
      </c>
      <c r="C517" s="15" t="s">
        <v>410</v>
      </c>
      <c r="D517" s="24" t="s">
        <v>173</v>
      </c>
      <c r="E517" s="29"/>
      <c r="F517" s="29">
        <v>412.78</v>
      </c>
    </row>
    <row r="518" spans="1:6" s="8" customFormat="1" ht="16.5" outlineLevel="1">
      <c r="A518" s="21" t="s">
        <v>33</v>
      </c>
      <c r="B518" s="15" t="s">
        <v>34</v>
      </c>
      <c r="C518" s="15" t="s">
        <v>73</v>
      </c>
      <c r="D518" s="15" t="s">
        <v>74</v>
      </c>
      <c r="E518" s="29">
        <f>E544+E520+E523+E532+E542+E530</f>
        <v>34771.82000000001</v>
      </c>
      <c r="F518" s="29">
        <f>F544+F520+F523+F532+F542+F530</f>
        <v>34127.97</v>
      </c>
    </row>
    <row r="519" spans="1:6" s="8" customFormat="1" ht="33" hidden="1" outlineLevel="1">
      <c r="A519" s="12" t="s">
        <v>141</v>
      </c>
      <c r="B519" s="15" t="s">
        <v>34</v>
      </c>
      <c r="C519" s="15" t="s">
        <v>239</v>
      </c>
      <c r="D519" s="15" t="s">
        <v>140</v>
      </c>
      <c r="E519" s="29"/>
      <c r="F519" s="29"/>
    </row>
    <row r="520" spans="1:6" s="8" customFormat="1" ht="66" outlineLevel="3">
      <c r="A520" s="58" t="s">
        <v>306</v>
      </c>
      <c r="B520" s="24" t="s">
        <v>34</v>
      </c>
      <c r="C520" s="48">
        <v>1409999</v>
      </c>
      <c r="D520" s="24" t="s">
        <v>74</v>
      </c>
      <c r="E520" s="29">
        <f>E521+E522</f>
        <v>20.3</v>
      </c>
      <c r="F520" s="29"/>
    </row>
    <row r="521" spans="1:6" s="8" customFormat="1" ht="49.5" hidden="1" outlineLevel="3">
      <c r="A521" s="38" t="s">
        <v>375</v>
      </c>
      <c r="B521" s="24" t="s">
        <v>34</v>
      </c>
      <c r="C521" s="48">
        <v>1409999</v>
      </c>
      <c r="D521" s="24" t="s">
        <v>135</v>
      </c>
      <c r="E521" s="29"/>
      <c r="F521" s="29"/>
    </row>
    <row r="522" spans="1:6" s="8" customFormat="1" ht="33" outlineLevel="3">
      <c r="A522" s="38" t="s">
        <v>165</v>
      </c>
      <c r="B522" s="24" t="s">
        <v>34</v>
      </c>
      <c r="C522" s="48">
        <v>1409999</v>
      </c>
      <c r="D522" s="24" t="s">
        <v>164</v>
      </c>
      <c r="E522" s="29">
        <v>20.3</v>
      </c>
      <c r="F522" s="29"/>
    </row>
    <row r="523" spans="1:6" s="8" customFormat="1" ht="148.5" outlineLevel="3">
      <c r="A523" s="61" t="s">
        <v>354</v>
      </c>
      <c r="B523" s="34" t="s">
        <v>34</v>
      </c>
      <c r="C523" s="47">
        <v>3005000</v>
      </c>
      <c r="D523" s="34" t="s">
        <v>74</v>
      </c>
      <c r="E523" s="29">
        <f>SUM(E524:E529)</f>
        <v>20483.690000000002</v>
      </c>
      <c r="F523" s="29">
        <f>SUM(F524:F529)</f>
        <v>21448.99</v>
      </c>
    </row>
    <row r="524" spans="1:6" s="8" customFormat="1" ht="49.5" outlineLevel="3">
      <c r="A524" s="12" t="s">
        <v>374</v>
      </c>
      <c r="B524" s="34" t="s">
        <v>34</v>
      </c>
      <c r="C524" s="47">
        <v>3005000</v>
      </c>
      <c r="D524" s="34" t="s">
        <v>149</v>
      </c>
      <c r="E524" s="29">
        <v>19305.63</v>
      </c>
      <c r="F524" s="29">
        <v>20270.93</v>
      </c>
    </row>
    <row r="525" spans="1:6" s="8" customFormat="1" ht="33" outlineLevel="3">
      <c r="A525" s="37" t="s">
        <v>136</v>
      </c>
      <c r="B525" s="34" t="s">
        <v>34</v>
      </c>
      <c r="C525" s="47">
        <v>3005000</v>
      </c>
      <c r="D525" s="34" t="s">
        <v>150</v>
      </c>
      <c r="E525" s="29">
        <v>5.2</v>
      </c>
      <c r="F525" s="29">
        <v>5.2</v>
      </c>
    </row>
    <row r="526" spans="1:6" s="8" customFormat="1" ht="49.5" outlineLevel="3">
      <c r="A526" s="38" t="s">
        <v>158</v>
      </c>
      <c r="B526" s="34" t="s">
        <v>34</v>
      </c>
      <c r="C526" s="47">
        <v>3005000</v>
      </c>
      <c r="D526" s="34" t="s">
        <v>134</v>
      </c>
      <c r="E526" s="29">
        <v>631.07</v>
      </c>
      <c r="F526" s="29">
        <v>631.07</v>
      </c>
    </row>
    <row r="527" spans="1:6" s="8" customFormat="1" ht="49.5" outlineLevel="3">
      <c r="A527" s="51" t="s">
        <v>375</v>
      </c>
      <c r="B527" s="34" t="s">
        <v>34</v>
      </c>
      <c r="C527" s="47">
        <v>3005000</v>
      </c>
      <c r="D527" s="34" t="s">
        <v>135</v>
      </c>
      <c r="E527" s="29">
        <v>522.39</v>
      </c>
      <c r="F527" s="29">
        <v>522.39</v>
      </c>
    </row>
    <row r="528" spans="1:6" s="8" customFormat="1" ht="33" outlineLevel="3">
      <c r="A528" s="51" t="s">
        <v>21</v>
      </c>
      <c r="B528" s="34" t="s">
        <v>34</v>
      </c>
      <c r="C528" s="47">
        <v>3005000</v>
      </c>
      <c r="D528" s="34" t="s">
        <v>142</v>
      </c>
      <c r="E528" s="29">
        <v>19.4</v>
      </c>
      <c r="F528" s="29">
        <v>19.4</v>
      </c>
    </row>
    <row r="529" spans="1:6" s="8" customFormat="1" ht="49.5" hidden="1" outlineLevel="3">
      <c r="A529" s="51" t="s">
        <v>158</v>
      </c>
      <c r="B529" s="34" t="s">
        <v>34</v>
      </c>
      <c r="C529" s="47">
        <v>3005000</v>
      </c>
      <c r="D529" s="34" t="s">
        <v>140</v>
      </c>
      <c r="E529" s="29"/>
      <c r="F529" s="29"/>
    </row>
    <row r="530" spans="1:6" s="8" customFormat="1" ht="115.5" outlineLevel="3">
      <c r="A530" s="79" t="s">
        <v>346</v>
      </c>
      <c r="B530" s="34" t="s">
        <v>34</v>
      </c>
      <c r="C530" s="81">
        <v>6101100</v>
      </c>
      <c r="D530" s="82" t="s">
        <v>74</v>
      </c>
      <c r="E530" s="29">
        <f>E531</f>
        <v>1660</v>
      </c>
      <c r="F530" s="29">
        <f>F531</f>
        <v>0</v>
      </c>
    </row>
    <row r="531" spans="1:6" s="8" customFormat="1" ht="49.5" outlineLevel="3">
      <c r="A531" s="80" t="s">
        <v>377</v>
      </c>
      <c r="B531" s="82" t="s">
        <v>34</v>
      </c>
      <c r="C531" s="81">
        <v>6101100</v>
      </c>
      <c r="D531" s="82" t="s">
        <v>155</v>
      </c>
      <c r="E531" s="29">
        <v>1660</v>
      </c>
      <c r="F531" s="29"/>
    </row>
    <row r="532" spans="1:6" s="8" customFormat="1" ht="49.5" outlineLevel="4">
      <c r="A532" s="60" t="s">
        <v>307</v>
      </c>
      <c r="B532" s="15" t="s">
        <v>34</v>
      </c>
      <c r="C532" s="15" t="s">
        <v>339</v>
      </c>
      <c r="D532" s="15" t="s">
        <v>74</v>
      </c>
      <c r="E532" s="29">
        <f>SUM(E533:E541)</f>
        <v>508.8</v>
      </c>
      <c r="F532" s="29">
        <f>SUM(F533:F541)</f>
        <v>0</v>
      </c>
    </row>
    <row r="533" spans="1:6" s="8" customFormat="1" ht="33" hidden="1" outlineLevel="4">
      <c r="A533" s="14" t="s">
        <v>136</v>
      </c>
      <c r="B533" s="15" t="s">
        <v>34</v>
      </c>
      <c r="C533" s="15" t="s">
        <v>339</v>
      </c>
      <c r="D533" s="15" t="s">
        <v>150</v>
      </c>
      <c r="E533" s="29"/>
      <c r="F533" s="29"/>
    </row>
    <row r="534" spans="1:6" s="8" customFormat="1" ht="49.5" hidden="1" outlineLevel="4">
      <c r="A534" s="21" t="s">
        <v>158</v>
      </c>
      <c r="B534" s="15" t="s">
        <v>34</v>
      </c>
      <c r="C534" s="15" t="s">
        <v>339</v>
      </c>
      <c r="D534" s="15" t="s">
        <v>134</v>
      </c>
      <c r="E534" s="29"/>
      <c r="F534" s="29"/>
    </row>
    <row r="535" spans="1:6" s="8" customFormat="1" ht="66" hidden="1" outlineLevel="4">
      <c r="A535" s="21" t="s">
        <v>169</v>
      </c>
      <c r="B535" s="15" t="s">
        <v>34</v>
      </c>
      <c r="C535" s="15" t="s">
        <v>339</v>
      </c>
      <c r="D535" s="15" t="s">
        <v>170</v>
      </c>
      <c r="E535" s="29"/>
      <c r="F535" s="29"/>
    </row>
    <row r="536" spans="1:6" s="8" customFormat="1" ht="49.5" outlineLevel="4">
      <c r="A536" s="21" t="s">
        <v>375</v>
      </c>
      <c r="B536" s="15" t="s">
        <v>34</v>
      </c>
      <c r="C536" s="15" t="s">
        <v>339</v>
      </c>
      <c r="D536" s="15" t="s">
        <v>135</v>
      </c>
      <c r="E536" s="29">
        <v>508.8</v>
      </c>
      <c r="F536" s="29"/>
    </row>
    <row r="537" spans="1:6" s="8" customFormat="1" ht="49.5" hidden="1" outlineLevel="4">
      <c r="A537" s="12" t="s">
        <v>377</v>
      </c>
      <c r="B537" s="15" t="s">
        <v>34</v>
      </c>
      <c r="C537" s="15" t="s">
        <v>339</v>
      </c>
      <c r="D537" s="15" t="s">
        <v>155</v>
      </c>
      <c r="E537" s="29"/>
      <c r="F537" s="29"/>
    </row>
    <row r="538" spans="1:6" s="8" customFormat="1" ht="115.5" hidden="1" outlineLevel="4">
      <c r="A538" s="21" t="s">
        <v>382</v>
      </c>
      <c r="B538" s="15" t="s">
        <v>34</v>
      </c>
      <c r="C538" s="15" t="s">
        <v>339</v>
      </c>
      <c r="D538" s="15" t="s">
        <v>143</v>
      </c>
      <c r="E538" s="29"/>
      <c r="F538" s="29"/>
    </row>
    <row r="539" spans="1:6" s="8" customFormat="1" ht="33" hidden="1" outlineLevel="4">
      <c r="A539" s="21" t="s">
        <v>145</v>
      </c>
      <c r="B539" s="15" t="s">
        <v>34</v>
      </c>
      <c r="C539" s="15" t="s">
        <v>339</v>
      </c>
      <c r="D539" s="15" t="s">
        <v>144</v>
      </c>
      <c r="E539" s="29"/>
      <c r="F539" s="29"/>
    </row>
    <row r="540" spans="1:6" s="8" customFormat="1" ht="99" hidden="1" outlineLevel="4">
      <c r="A540" s="21" t="s">
        <v>187</v>
      </c>
      <c r="B540" s="15" t="s">
        <v>34</v>
      </c>
      <c r="C540" s="15" t="s">
        <v>339</v>
      </c>
      <c r="D540" s="15" t="s">
        <v>151</v>
      </c>
      <c r="E540" s="29"/>
      <c r="F540" s="29"/>
    </row>
    <row r="541" spans="1:6" s="8" customFormat="1" ht="33" hidden="1" outlineLevel="4">
      <c r="A541" s="21" t="s">
        <v>165</v>
      </c>
      <c r="B541" s="15" t="s">
        <v>34</v>
      </c>
      <c r="C541" s="15" t="s">
        <v>339</v>
      </c>
      <c r="D541" s="15" t="s">
        <v>164</v>
      </c>
      <c r="E541" s="29"/>
      <c r="F541" s="29"/>
    </row>
    <row r="542" spans="1:6" s="8" customFormat="1" ht="66" hidden="1" outlineLevel="4">
      <c r="A542" s="21" t="s">
        <v>247</v>
      </c>
      <c r="B542" s="15" t="s">
        <v>34</v>
      </c>
      <c r="C542" s="15" t="s">
        <v>248</v>
      </c>
      <c r="D542" s="15" t="s">
        <v>74</v>
      </c>
      <c r="E542" s="29">
        <f>E543</f>
        <v>0</v>
      </c>
      <c r="F542" s="29">
        <f>F543</f>
        <v>0</v>
      </c>
    </row>
    <row r="543" spans="1:6" s="8" customFormat="1" ht="49.5" hidden="1" outlineLevel="4">
      <c r="A543" s="21" t="s">
        <v>158</v>
      </c>
      <c r="B543" s="15" t="s">
        <v>34</v>
      </c>
      <c r="C543" s="15" t="s">
        <v>248</v>
      </c>
      <c r="D543" s="15" t="s">
        <v>134</v>
      </c>
      <c r="E543" s="29"/>
      <c r="F543" s="29"/>
    </row>
    <row r="544" spans="1:6" s="8" customFormat="1" ht="82.5" outlineLevel="1" collapsed="1">
      <c r="A544" s="21" t="s">
        <v>238</v>
      </c>
      <c r="B544" s="15" t="s">
        <v>34</v>
      </c>
      <c r="C544" s="15" t="s">
        <v>239</v>
      </c>
      <c r="D544" s="15" t="s">
        <v>74</v>
      </c>
      <c r="E544" s="29">
        <f>E545+E548+E519+E551</f>
        <v>12099.03</v>
      </c>
      <c r="F544" s="29">
        <f>F545+F548+F519+F551</f>
        <v>12678.98</v>
      </c>
    </row>
    <row r="545" spans="1:6" s="8" customFormat="1" ht="49.5" outlineLevel="1">
      <c r="A545" s="21" t="s">
        <v>172</v>
      </c>
      <c r="B545" s="15" t="s">
        <v>34</v>
      </c>
      <c r="C545" s="15" t="s">
        <v>239</v>
      </c>
      <c r="D545" s="15" t="s">
        <v>171</v>
      </c>
      <c r="E545" s="29">
        <f>SUM(E546:E547)</f>
        <v>11715.86</v>
      </c>
      <c r="F545" s="29">
        <f>SUM(F546:F547)</f>
        <v>12295.6</v>
      </c>
    </row>
    <row r="546" spans="1:6" s="8" customFormat="1" ht="66" outlineLevel="1">
      <c r="A546" s="21" t="s">
        <v>373</v>
      </c>
      <c r="B546" s="15" t="s">
        <v>34</v>
      </c>
      <c r="C546" s="15" t="s">
        <v>239</v>
      </c>
      <c r="D546" s="15" t="s">
        <v>132</v>
      </c>
      <c r="E546" s="29">
        <v>11713.25</v>
      </c>
      <c r="F546" s="29">
        <v>12293.2</v>
      </c>
    </row>
    <row r="547" spans="1:6" s="8" customFormat="1" ht="66" outlineLevel="1">
      <c r="A547" s="12" t="s">
        <v>385</v>
      </c>
      <c r="B547" s="15" t="s">
        <v>34</v>
      </c>
      <c r="C547" s="15" t="s">
        <v>239</v>
      </c>
      <c r="D547" s="15" t="s">
        <v>133</v>
      </c>
      <c r="E547" s="29">
        <v>2.61</v>
      </c>
      <c r="F547" s="29">
        <v>2.4</v>
      </c>
    </row>
    <row r="548" spans="1:6" s="8" customFormat="1" ht="49.5" outlineLevel="1">
      <c r="A548" s="21" t="s">
        <v>190</v>
      </c>
      <c r="B548" s="15" t="s">
        <v>34</v>
      </c>
      <c r="C548" s="15" t="s">
        <v>239</v>
      </c>
      <c r="D548" s="15" t="s">
        <v>168</v>
      </c>
      <c r="E548" s="29">
        <f>SUM(E549:E550)</f>
        <v>377.92</v>
      </c>
      <c r="F548" s="29">
        <f>SUM(F549:F550)</f>
        <v>376.58</v>
      </c>
    </row>
    <row r="549" spans="1:6" s="8" customFormat="1" ht="49.5" outlineLevel="1">
      <c r="A549" s="21" t="s">
        <v>158</v>
      </c>
      <c r="B549" s="15" t="s">
        <v>34</v>
      </c>
      <c r="C549" s="15" t="s">
        <v>239</v>
      </c>
      <c r="D549" s="15" t="s">
        <v>134</v>
      </c>
      <c r="E549" s="29">
        <v>285</v>
      </c>
      <c r="F549" s="29">
        <v>302.4</v>
      </c>
    </row>
    <row r="550" spans="1:6" s="8" customFormat="1" ht="49.5" outlineLevel="1">
      <c r="A550" s="21" t="s">
        <v>375</v>
      </c>
      <c r="B550" s="15" t="s">
        <v>34</v>
      </c>
      <c r="C550" s="15" t="s">
        <v>239</v>
      </c>
      <c r="D550" s="15" t="s">
        <v>135</v>
      </c>
      <c r="E550" s="29">
        <v>92.92</v>
      </c>
      <c r="F550" s="29">
        <v>74.18</v>
      </c>
    </row>
    <row r="551" spans="1:6" s="8" customFormat="1" ht="33" outlineLevel="1">
      <c r="A551" s="21" t="s">
        <v>21</v>
      </c>
      <c r="B551" s="15" t="s">
        <v>34</v>
      </c>
      <c r="C551" s="15" t="s">
        <v>239</v>
      </c>
      <c r="D551" s="15" t="s">
        <v>142</v>
      </c>
      <c r="E551" s="29">
        <v>5.25</v>
      </c>
      <c r="F551" s="29">
        <v>6.8</v>
      </c>
    </row>
    <row r="552" spans="1:6" s="11" customFormat="1" ht="16.5" outlineLevel="3" collapsed="1">
      <c r="A552" s="49" t="s">
        <v>113</v>
      </c>
      <c r="B552" s="22" t="s">
        <v>35</v>
      </c>
      <c r="C552" s="22" t="s">
        <v>73</v>
      </c>
      <c r="D552" s="63" t="s">
        <v>74</v>
      </c>
      <c r="E552" s="30">
        <f>E553+E588</f>
        <v>269440.81</v>
      </c>
      <c r="F552" s="30">
        <f>F553+F588</f>
        <v>284423.77999999997</v>
      </c>
    </row>
    <row r="553" spans="1:6" s="8" customFormat="1" ht="16.5" outlineLevel="3">
      <c r="A553" s="21" t="s">
        <v>36</v>
      </c>
      <c r="B553" s="15" t="s">
        <v>37</v>
      </c>
      <c r="C553" s="15" t="s">
        <v>73</v>
      </c>
      <c r="D553" s="23" t="s">
        <v>74</v>
      </c>
      <c r="E553" s="29">
        <f>E554+E559+E562+E565+E568+E582+E571+E574+E576+E578+E580</f>
        <v>254811.61</v>
      </c>
      <c r="F553" s="29">
        <f>F554+F559+F562+F565+F568+F582+F571+F574+F576+F578+F580</f>
        <v>276223.73</v>
      </c>
    </row>
    <row r="554" spans="1:6" s="8" customFormat="1" ht="66" hidden="1" outlineLevel="3">
      <c r="A554" s="21" t="s">
        <v>124</v>
      </c>
      <c r="B554" s="15" t="s">
        <v>37</v>
      </c>
      <c r="C554" s="15" t="s">
        <v>125</v>
      </c>
      <c r="D554" s="23" t="s">
        <v>74</v>
      </c>
      <c r="E554" s="29">
        <f>E555</f>
        <v>0</v>
      </c>
      <c r="F554" s="29">
        <f>F555</f>
        <v>0</v>
      </c>
    </row>
    <row r="555" spans="1:6" s="8" customFormat="1" ht="33" hidden="1" outlineLevel="5">
      <c r="A555" s="12" t="s">
        <v>145</v>
      </c>
      <c r="B555" s="15" t="s">
        <v>37</v>
      </c>
      <c r="C555" s="15" t="s">
        <v>125</v>
      </c>
      <c r="D555" s="23" t="s">
        <v>144</v>
      </c>
      <c r="E555" s="31"/>
      <c r="F555" s="31"/>
    </row>
    <row r="556" spans="1:6" s="1" customFormat="1" ht="82.5" hidden="1" outlineLevel="3">
      <c r="A556" s="53" t="s">
        <v>268</v>
      </c>
      <c r="B556" s="15" t="s">
        <v>37</v>
      </c>
      <c r="C556" s="15" t="s">
        <v>267</v>
      </c>
      <c r="D556" s="15" t="s">
        <v>74</v>
      </c>
      <c r="E556" s="29">
        <f>SUM(E557:E558)</f>
        <v>0</v>
      </c>
      <c r="F556" s="29">
        <f>SUM(F557:F558)</f>
        <v>0</v>
      </c>
    </row>
    <row r="557" spans="1:6" s="1" customFormat="1" ht="33" hidden="1" outlineLevel="3">
      <c r="A557" s="21" t="s">
        <v>145</v>
      </c>
      <c r="B557" s="15" t="s">
        <v>37</v>
      </c>
      <c r="C557" s="15" t="s">
        <v>267</v>
      </c>
      <c r="D557" s="15" t="s">
        <v>144</v>
      </c>
      <c r="E557" s="29"/>
      <c r="F557" s="29"/>
    </row>
    <row r="558" spans="1:6" s="1" customFormat="1" ht="33" hidden="1" outlineLevel="3">
      <c r="A558" s="21" t="s">
        <v>165</v>
      </c>
      <c r="B558" s="24" t="s">
        <v>37</v>
      </c>
      <c r="C558" s="15" t="s">
        <v>267</v>
      </c>
      <c r="D558" s="24" t="s">
        <v>164</v>
      </c>
      <c r="E558" s="29"/>
      <c r="F558" s="29"/>
    </row>
    <row r="559" spans="1:6" s="1" customFormat="1" ht="66" outlineLevel="3">
      <c r="A559" s="53" t="s">
        <v>306</v>
      </c>
      <c r="B559" s="15" t="s">
        <v>37</v>
      </c>
      <c r="C559" s="18">
        <v>1409999</v>
      </c>
      <c r="D559" s="15" t="s">
        <v>74</v>
      </c>
      <c r="E559" s="29">
        <f>SUM(E560:E561)</f>
        <v>886</v>
      </c>
      <c r="F559" s="29">
        <f>SUM(F560:F561)</f>
        <v>0</v>
      </c>
    </row>
    <row r="560" spans="1:6" s="1" customFormat="1" ht="33" hidden="1" outlineLevel="3">
      <c r="A560" s="21" t="s">
        <v>145</v>
      </c>
      <c r="B560" s="15" t="s">
        <v>37</v>
      </c>
      <c r="C560" s="18">
        <v>1409999</v>
      </c>
      <c r="D560" s="15" t="s">
        <v>144</v>
      </c>
      <c r="E560" s="29"/>
      <c r="F560" s="29"/>
    </row>
    <row r="561" spans="1:6" s="1" customFormat="1" ht="33" outlineLevel="3">
      <c r="A561" s="21" t="s">
        <v>165</v>
      </c>
      <c r="B561" s="24" t="s">
        <v>37</v>
      </c>
      <c r="C561" s="18">
        <v>1409999</v>
      </c>
      <c r="D561" s="24" t="s">
        <v>164</v>
      </c>
      <c r="E561" s="29">
        <v>886</v>
      </c>
      <c r="F561" s="29"/>
    </row>
    <row r="562" spans="1:6" s="1" customFormat="1" ht="82.5" hidden="1" outlineLevel="3">
      <c r="A562" s="21" t="s">
        <v>273</v>
      </c>
      <c r="B562" s="15" t="s">
        <v>37</v>
      </c>
      <c r="C562" s="17">
        <v>3409999</v>
      </c>
      <c r="D562" s="15" t="s">
        <v>74</v>
      </c>
      <c r="E562" s="29">
        <f>E563+E564</f>
        <v>0</v>
      </c>
      <c r="F562" s="29">
        <f>F563+F564</f>
        <v>0</v>
      </c>
    </row>
    <row r="563" spans="1:6" s="1" customFormat="1" ht="33" hidden="1" outlineLevel="3">
      <c r="A563" s="21" t="s">
        <v>145</v>
      </c>
      <c r="B563" s="15" t="s">
        <v>37</v>
      </c>
      <c r="C563" s="17">
        <v>3409999</v>
      </c>
      <c r="D563" s="15" t="s">
        <v>144</v>
      </c>
      <c r="E563" s="29"/>
      <c r="F563" s="29"/>
    </row>
    <row r="564" spans="1:6" s="1" customFormat="1" ht="33" hidden="1" outlineLevel="3">
      <c r="A564" s="21" t="s">
        <v>165</v>
      </c>
      <c r="B564" s="15" t="s">
        <v>37</v>
      </c>
      <c r="C564" s="17">
        <v>3409999</v>
      </c>
      <c r="D564" s="15" t="s">
        <v>164</v>
      </c>
      <c r="E564" s="29"/>
      <c r="F564" s="29"/>
    </row>
    <row r="565" spans="1:6" s="1" customFormat="1" ht="132" outlineLevel="3">
      <c r="A565" s="55" t="s">
        <v>415</v>
      </c>
      <c r="B565" s="15" t="s">
        <v>37</v>
      </c>
      <c r="C565" s="15" t="s">
        <v>275</v>
      </c>
      <c r="D565" s="15" t="s">
        <v>74</v>
      </c>
      <c r="E565" s="29">
        <f>E566+E567</f>
        <v>184</v>
      </c>
      <c r="F565" s="29">
        <f>F566+F567</f>
        <v>0</v>
      </c>
    </row>
    <row r="566" spans="1:6" s="1" customFormat="1" ht="33" outlineLevel="3">
      <c r="A566" s="21" t="s">
        <v>145</v>
      </c>
      <c r="B566" s="15" t="s">
        <v>37</v>
      </c>
      <c r="C566" s="15" t="s">
        <v>275</v>
      </c>
      <c r="D566" s="15" t="s">
        <v>144</v>
      </c>
      <c r="E566" s="29">
        <v>124</v>
      </c>
      <c r="F566" s="29"/>
    </row>
    <row r="567" spans="1:6" s="1" customFormat="1" ht="33" outlineLevel="3">
      <c r="A567" s="21" t="s">
        <v>165</v>
      </c>
      <c r="B567" s="15" t="s">
        <v>37</v>
      </c>
      <c r="C567" s="15" t="s">
        <v>275</v>
      </c>
      <c r="D567" s="15" t="s">
        <v>164</v>
      </c>
      <c r="E567" s="29">
        <v>60</v>
      </c>
      <c r="F567" s="29"/>
    </row>
    <row r="568" spans="1:6" s="1" customFormat="1" ht="82.5" outlineLevel="3">
      <c r="A568" s="21" t="s">
        <v>308</v>
      </c>
      <c r="B568" s="15" t="s">
        <v>37</v>
      </c>
      <c r="C568" s="17">
        <v>6909999</v>
      </c>
      <c r="D568" s="15" t="s">
        <v>74</v>
      </c>
      <c r="E568" s="29">
        <f>E569+E570</f>
        <v>13112</v>
      </c>
      <c r="F568" s="29">
        <f>F569+F570</f>
        <v>0</v>
      </c>
    </row>
    <row r="569" spans="1:6" s="1" customFormat="1" ht="49.5" outlineLevel="3">
      <c r="A569" s="21" t="s">
        <v>375</v>
      </c>
      <c r="B569" s="15" t="s">
        <v>37</v>
      </c>
      <c r="C569" s="17">
        <v>6909999</v>
      </c>
      <c r="D569" s="15" t="s">
        <v>135</v>
      </c>
      <c r="E569" s="29">
        <v>1512</v>
      </c>
      <c r="F569" s="29"/>
    </row>
    <row r="570" spans="1:6" s="1" customFormat="1" ht="33" outlineLevel="3">
      <c r="A570" s="21" t="s">
        <v>145</v>
      </c>
      <c r="B570" s="15" t="s">
        <v>37</v>
      </c>
      <c r="C570" s="17">
        <v>6909999</v>
      </c>
      <c r="D570" s="15" t="s">
        <v>144</v>
      </c>
      <c r="E570" s="29">
        <v>11600</v>
      </c>
      <c r="F570" s="29"/>
    </row>
    <row r="571" spans="1:6" s="1" customFormat="1" ht="148.5" outlineLevel="3">
      <c r="A571" s="57" t="s">
        <v>430</v>
      </c>
      <c r="B571" s="34" t="s">
        <v>37</v>
      </c>
      <c r="C571" s="34" t="s">
        <v>356</v>
      </c>
      <c r="D571" s="34" t="s">
        <v>74</v>
      </c>
      <c r="E571" s="33">
        <f>E572+E573</f>
        <v>115421.72</v>
      </c>
      <c r="F571" s="33">
        <f>F572+F573</f>
        <v>138785.5</v>
      </c>
    </row>
    <row r="572" spans="1:6" s="1" customFormat="1" ht="99" outlineLevel="3">
      <c r="A572" s="38" t="s">
        <v>189</v>
      </c>
      <c r="B572" s="34" t="s">
        <v>37</v>
      </c>
      <c r="C572" s="34" t="s">
        <v>356</v>
      </c>
      <c r="D572" s="34" t="s">
        <v>143</v>
      </c>
      <c r="E572" s="33">
        <v>60781.76</v>
      </c>
      <c r="F572" s="2">
        <v>73083.98</v>
      </c>
    </row>
    <row r="573" spans="1:6" s="1" customFormat="1" ht="99" outlineLevel="3">
      <c r="A573" s="38" t="s">
        <v>187</v>
      </c>
      <c r="B573" s="34" t="s">
        <v>37</v>
      </c>
      <c r="C573" s="34" t="s">
        <v>356</v>
      </c>
      <c r="D573" s="34" t="s">
        <v>151</v>
      </c>
      <c r="E573" s="33">
        <v>54639.96</v>
      </c>
      <c r="F573" s="2">
        <v>65701.52</v>
      </c>
    </row>
    <row r="574" spans="1:6" s="1" customFormat="1" ht="115.5" outlineLevel="3">
      <c r="A574" s="57" t="s">
        <v>431</v>
      </c>
      <c r="B574" s="34" t="s">
        <v>37</v>
      </c>
      <c r="C574" s="34" t="s">
        <v>357</v>
      </c>
      <c r="D574" s="34" t="s">
        <v>74</v>
      </c>
      <c r="E574" s="33">
        <f>E575</f>
        <v>5790.47</v>
      </c>
      <c r="F574" s="33">
        <f>F575</f>
        <v>6962.46</v>
      </c>
    </row>
    <row r="575" spans="1:6" s="1" customFormat="1" ht="99" outlineLevel="3">
      <c r="A575" s="38" t="s">
        <v>189</v>
      </c>
      <c r="B575" s="34" t="s">
        <v>37</v>
      </c>
      <c r="C575" s="34" t="s">
        <v>357</v>
      </c>
      <c r="D575" s="34" t="s">
        <v>143</v>
      </c>
      <c r="E575" s="33">
        <v>5790.47</v>
      </c>
      <c r="F575" s="2">
        <v>6962.46</v>
      </c>
    </row>
    <row r="576" spans="1:6" s="1" customFormat="1" ht="115.5" outlineLevel="3">
      <c r="A576" s="57" t="s">
        <v>432</v>
      </c>
      <c r="B576" s="34" t="s">
        <v>37</v>
      </c>
      <c r="C576" s="34" t="s">
        <v>358</v>
      </c>
      <c r="D576" s="34" t="s">
        <v>74</v>
      </c>
      <c r="E576" s="33">
        <f>E577</f>
        <v>47883.52</v>
      </c>
      <c r="F576" s="33">
        <f>F577</f>
        <v>57575.14</v>
      </c>
    </row>
    <row r="577" spans="1:6" s="1" customFormat="1" ht="99" outlineLevel="3">
      <c r="A577" s="38" t="s">
        <v>189</v>
      </c>
      <c r="B577" s="34" t="s">
        <v>37</v>
      </c>
      <c r="C577" s="34" t="s">
        <v>358</v>
      </c>
      <c r="D577" s="34" t="s">
        <v>143</v>
      </c>
      <c r="E577" s="33">
        <v>47883.52</v>
      </c>
      <c r="F577" s="83">
        <v>57575.14</v>
      </c>
    </row>
    <row r="578" spans="1:6" s="1" customFormat="1" ht="148.5" outlineLevel="3">
      <c r="A578" s="57" t="s">
        <v>433</v>
      </c>
      <c r="B578" s="34" t="s">
        <v>37</v>
      </c>
      <c r="C578" s="34" t="s">
        <v>359</v>
      </c>
      <c r="D578" s="34" t="s">
        <v>74</v>
      </c>
      <c r="E578" s="33">
        <f>E579</f>
        <v>32312.57</v>
      </c>
      <c r="F578" s="33">
        <f>F579</f>
        <v>38852.64</v>
      </c>
    </row>
    <row r="579" spans="1:6" s="1" customFormat="1" ht="99" outlineLevel="3">
      <c r="A579" s="38" t="s">
        <v>189</v>
      </c>
      <c r="B579" s="34" t="s">
        <v>37</v>
      </c>
      <c r="C579" s="34" t="s">
        <v>359</v>
      </c>
      <c r="D579" s="34" t="s">
        <v>143</v>
      </c>
      <c r="E579" s="33">
        <v>32312.57</v>
      </c>
      <c r="F579" s="83">
        <v>38852.64</v>
      </c>
    </row>
    <row r="580" spans="1:6" s="1" customFormat="1" ht="49.5" outlineLevel="3">
      <c r="A580" s="38" t="s">
        <v>411</v>
      </c>
      <c r="B580" s="34" t="s">
        <v>37</v>
      </c>
      <c r="C580" s="34" t="s">
        <v>420</v>
      </c>
      <c r="D580" s="34" t="s">
        <v>74</v>
      </c>
      <c r="E580" s="33">
        <f>E581</f>
        <v>325</v>
      </c>
      <c r="F580" s="77">
        <f>F581</f>
        <v>0</v>
      </c>
    </row>
    <row r="581" spans="1:6" s="1" customFormat="1" ht="33" outlineLevel="3">
      <c r="A581" s="12" t="s">
        <v>145</v>
      </c>
      <c r="B581" s="34" t="s">
        <v>37</v>
      </c>
      <c r="C581" s="34" t="s">
        <v>420</v>
      </c>
      <c r="D581" s="34" t="s">
        <v>144</v>
      </c>
      <c r="E581" s="33">
        <v>325</v>
      </c>
      <c r="F581" s="2"/>
    </row>
    <row r="582" spans="1:6" s="1" customFormat="1" ht="49.5" outlineLevel="3">
      <c r="A582" s="57" t="s">
        <v>349</v>
      </c>
      <c r="B582" s="15" t="s">
        <v>37</v>
      </c>
      <c r="C582" s="15" t="s">
        <v>355</v>
      </c>
      <c r="D582" s="15" t="s">
        <v>74</v>
      </c>
      <c r="E582" s="29">
        <f>SUM(E583:E587)</f>
        <v>38896.33</v>
      </c>
      <c r="F582" s="29">
        <f>SUM(F583:F587)</f>
        <v>34047.99</v>
      </c>
    </row>
    <row r="583" spans="1:6" s="1" customFormat="1" ht="16.5" outlineLevel="3">
      <c r="A583" s="14" t="s">
        <v>183</v>
      </c>
      <c r="B583" s="24" t="s">
        <v>37</v>
      </c>
      <c r="C583" s="15" t="s">
        <v>355</v>
      </c>
      <c r="D583" s="24" t="s">
        <v>182</v>
      </c>
      <c r="E583" s="29">
        <v>200</v>
      </c>
      <c r="F583" s="29">
        <v>200</v>
      </c>
    </row>
    <row r="584" spans="1:6" s="1" customFormat="1" ht="99" hidden="1" outlineLevel="3">
      <c r="A584" s="21" t="s">
        <v>189</v>
      </c>
      <c r="B584" s="24" t="s">
        <v>37</v>
      </c>
      <c r="C584" s="15" t="s">
        <v>355</v>
      </c>
      <c r="D584" s="24" t="s">
        <v>143</v>
      </c>
      <c r="E584" s="29"/>
      <c r="F584" s="29"/>
    </row>
    <row r="585" spans="1:6" s="1" customFormat="1" ht="33" outlineLevel="3">
      <c r="A585" s="21" t="s">
        <v>145</v>
      </c>
      <c r="B585" s="15" t="s">
        <v>37</v>
      </c>
      <c r="C585" s="15" t="s">
        <v>355</v>
      </c>
      <c r="D585" s="15" t="s">
        <v>144</v>
      </c>
      <c r="E585" s="29">
        <v>25574</v>
      </c>
      <c r="F585" s="29">
        <v>17605</v>
      </c>
    </row>
    <row r="586" spans="1:6" s="1" customFormat="1" ht="99" hidden="1" outlineLevel="3">
      <c r="A586" s="21" t="s">
        <v>187</v>
      </c>
      <c r="B586" s="15" t="s">
        <v>37</v>
      </c>
      <c r="C586" s="15" t="s">
        <v>355</v>
      </c>
      <c r="D586" s="15" t="s">
        <v>151</v>
      </c>
      <c r="E586" s="29"/>
      <c r="F586" s="29"/>
    </row>
    <row r="587" spans="1:6" s="1" customFormat="1" ht="33" outlineLevel="3">
      <c r="A587" s="21" t="s">
        <v>165</v>
      </c>
      <c r="B587" s="15" t="s">
        <v>37</v>
      </c>
      <c r="C587" s="15" t="s">
        <v>355</v>
      </c>
      <c r="D587" s="15" t="s">
        <v>164</v>
      </c>
      <c r="E587" s="29">
        <v>13122.33</v>
      </c>
      <c r="F587" s="29">
        <v>16242.99</v>
      </c>
    </row>
    <row r="588" spans="1:6" s="8" customFormat="1" ht="33" outlineLevel="3">
      <c r="A588" s="21" t="s">
        <v>120</v>
      </c>
      <c r="B588" s="15" t="s">
        <v>119</v>
      </c>
      <c r="C588" s="15" t="s">
        <v>73</v>
      </c>
      <c r="D588" s="23" t="s">
        <v>74</v>
      </c>
      <c r="E588" s="29">
        <f>E603+E589+E591+E596+E594</f>
        <v>14629.199999999999</v>
      </c>
      <c r="F588" s="29">
        <f>F603+F589+F591+F596+F594</f>
        <v>8200.05</v>
      </c>
    </row>
    <row r="589" spans="1:6" s="8" customFormat="1" ht="82.5" outlineLevel="2">
      <c r="A589" s="21" t="s">
        <v>308</v>
      </c>
      <c r="B589" s="15" t="s">
        <v>119</v>
      </c>
      <c r="C589" s="17">
        <v>6909999</v>
      </c>
      <c r="D589" s="15" t="s">
        <v>74</v>
      </c>
      <c r="E589" s="29">
        <f>E590</f>
        <v>5740</v>
      </c>
      <c r="F589" s="29">
        <f>F590</f>
        <v>0</v>
      </c>
    </row>
    <row r="590" spans="1:6" s="8" customFormat="1" ht="49.5" outlineLevel="2">
      <c r="A590" s="21" t="s">
        <v>375</v>
      </c>
      <c r="B590" s="15" t="s">
        <v>119</v>
      </c>
      <c r="C590" s="17">
        <v>6909999</v>
      </c>
      <c r="D590" s="15" t="s">
        <v>135</v>
      </c>
      <c r="E590" s="29">
        <v>5740</v>
      </c>
      <c r="F590" s="29"/>
    </row>
    <row r="591" spans="1:6" s="8" customFormat="1" ht="66" hidden="1" outlineLevel="2">
      <c r="A591" s="21" t="s">
        <v>247</v>
      </c>
      <c r="B591" s="24" t="s">
        <v>119</v>
      </c>
      <c r="C591" s="15" t="s">
        <v>248</v>
      </c>
      <c r="D591" s="15" t="s">
        <v>74</v>
      </c>
      <c r="E591" s="29">
        <f>E592+E593</f>
        <v>0</v>
      </c>
      <c r="F591" s="29">
        <f>F592+F593</f>
        <v>0</v>
      </c>
    </row>
    <row r="592" spans="1:6" s="8" customFormat="1" ht="49.5" hidden="1" outlineLevel="2">
      <c r="A592" s="21" t="s">
        <v>158</v>
      </c>
      <c r="B592" s="24" t="s">
        <v>119</v>
      </c>
      <c r="C592" s="15" t="s">
        <v>248</v>
      </c>
      <c r="D592" s="15" t="s">
        <v>134</v>
      </c>
      <c r="E592" s="29"/>
      <c r="F592" s="29"/>
    </row>
    <row r="593" spans="1:6" s="8" customFormat="1" ht="49.5" hidden="1" outlineLevel="2">
      <c r="A593" s="21" t="s">
        <v>375</v>
      </c>
      <c r="B593" s="24" t="s">
        <v>119</v>
      </c>
      <c r="C593" s="15" t="s">
        <v>248</v>
      </c>
      <c r="D593" s="15" t="s">
        <v>135</v>
      </c>
      <c r="E593" s="29"/>
      <c r="F593" s="29"/>
    </row>
    <row r="594" spans="1:6" s="8" customFormat="1" ht="49.5" outlineLevel="2">
      <c r="A594" s="55" t="s">
        <v>411</v>
      </c>
      <c r="B594" s="24" t="s">
        <v>119</v>
      </c>
      <c r="C594" s="24" t="s">
        <v>420</v>
      </c>
      <c r="D594" s="24" t="s">
        <v>74</v>
      </c>
      <c r="E594" s="29">
        <f>E595</f>
        <v>1125</v>
      </c>
      <c r="F594" s="29">
        <f>F595</f>
        <v>0</v>
      </c>
    </row>
    <row r="595" spans="1:6" s="8" customFormat="1" ht="49.5" outlineLevel="2">
      <c r="A595" s="21" t="s">
        <v>375</v>
      </c>
      <c r="B595" s="24" t="s">
        <v>119</v>
      </c>
      <c r="C595" s="24" t="s">
        <v>420</v>
      </c>
      <c r="D595" s="24" t="s">
        <v>135</v>
      </c>
      <c r="E595" s="29">
        <v>1125</v>
      </c>
      <c r="F595" s="29"/>
    </row>
    <row r="596" spans="1:6" s="8" customFormat="1" ht="49.5" outlineLevel="3">
      <c r="A596" s="57" t="s">
        <v>349</v>
      </c>
      <c r="B596" s="15" t="s">
        <v>119</v>
      </c>
      <c r="C596" s="15" t="s">
        <v>355</v>
      </c>
      <c r="D596" s="23" t="s">
        <v>74</v>
      </c>
      <c r="E596" s="29">
        <f>SUM(E597:E602)</f>
        <v>1050</v>
      </c>
      <c r="F596" s="29">
        <f>SUM(F597:F602)</f>
        <v>1150</v>
      </c>
    </row>
    <row r="597" spans="1:6" s="8" customFormat="1" ht="66" hidden="1" outlineLevel="3">
      <c r="A597" s="12" t="s">
        <v>385</v>
      </c>
      <c r="B597" s="15" t="s">
        <v>119</v>
      </c>
      <c r="C597" s="15" t="s">
        <v>355</v>
      </c>
      <c r="D597" s="23" t="s">
        <v>133</v>
      </c>
      <c r="E597" s="29"/>
      <c r="F597" s="29"/>
    </row>
    <row r="598" spans="1:6" s="8" customFormat="1" ht="49.5" hidden="1" outlineLevel="3">
      <c r="A598" s="21" t="s">
        <v>158</v>
      </c>
      <c r="B598" s="15" t="s">
        <v>119</v>
      </c>
      <c r="C598" s="15" t="s">
        <v>355</v>
      </c>
      <c r="D598" s="23" t="s">
        <v>134</v>
      </c>
      <c r="E598" s="29"/>
      <c r="F598" s="29"/>
    </row>
    <row r="599" spans="1:6" s="8" customFormat="1" ht="49.5" outlineLevel="3">
      <c r="A599" s="55" t="s">
        <v>375</v>
      </c>
      <c r="B599" s="24" t="s">
        <v>119</v>
      </c>
      <c r="C599" s="15" t="s">
        <v>355</v>
      </c>
      <c r="D599" s="24" t="s">
        <v>135</v>
      </c>
      <c r="E599" s="29">
        <v>1050</v>
      </c>
      <c r="F599" s="29">
        <v>1150</v>
      </c>
    </row>
    <row r="600" spans="1:6" s="8" customFormat="1" ht="66" hidden="1" outlineLevel="3">
      <c r="A600" s="19" t="s">
        <v>380</v>
      </c>
      <c r="B600" s="15" t="s">
        <v>119</v>
      </c>
      <c r="C600" s="15" t="s">
        <v>355</v>
      </c>
      <c r="D600" s="15" t="s">
        <v>381</v>
      </c>
      <c r="E600" s="29"/>
      <c r="F600" s="29"/>
    </row>
    <row r="601" spans="1:6" s="8" customFormat="1" ht="33" hidden="1" outlineLevel="3">
      <c r="A601" s="21" t="s">
        <v>145</v>
      </c>
      <c r="B601" s="15" t="s">
        <v>119</v>
      </c>
      <c r="C601" s="15" t="s">
        <v>355</v>
      </c>
      <c r="D601" s="23" t="s">
        <v>144</v>
      </c>
      <c r="E601" s="29"/>
      <c r="F601" s="29"/>
    </row>
    <row r="602" spans="1:6" s="8" customFormat="1" ht="33" hidden="1" outlineLevel="3">
      <c r="A602" s="21" t="s">
        <v>165</v>
      </c>
      <c r="B602" s="15" t="s">
        <v>119</v>
      </c>
      <c r="C602" s="15" t="s">
        <v>355</v>
      </c>
      <c r="D602" s="23" t="s">
        <v>164</v>
      </c>
      <c r="E602" s="31"/>
      <c r="F602" s="31"/>
    </row>
    <row r="603" spans="1:6" s="8" customFormat="1" ht="82.5" outlineLevel="2" collapsed="1">
      <c r="A603" s="21" t="s">
        <v>238</v>
      </c>
      <c r="B603" s="15" t="s">
        <v>119</v>
      </c>
      <c r="C603" s="15" t="s">
        <v>239</v>
      </c>
      <c r="D603" s="23" t="s">
        <v>74</v>
      </c>
      <c r="E603" s="29">
        <f>E604+E607+E610</f>
        <v>6714.199999999999</v>
      </c>
      <c r="F603" s="29">
        <f>F604+F607+F610</f>
        <v>7050.049999999999</v>
      </c>
    </row>
    <row r="604" spans="1:6" s="8" customFormat="1" ht="49.5" outlineLevel="3">
      <c r="A604" s="21" t="s">
        <v>172</v>
      </c>
      <c r="B604" s="15" t="s">
        <v>119</v>
      </c>
      <c r="C604" s="15" t="s">
        <v>239</v>
      </c>
      <c r="D604" s="23" t="s">
        <v>171</v>
      </c>
      <c r="E604" s="29">
        <f>SUM(E605:E606)</f>
        <v>6348.69</v>
      </c>
      <c r="F604" s="29">
        <f>SUM(F605:F606)</f>
        <v>6684.54</v>
      </c>
    </row>
    <row r="605" spans="1:6" s="8" customFormat="1" ht="66" outlineLevel="5">
      <c r="A605" s="21" t="s">
        <v>373</v>
      </c>
      <c r="B605" s="15" t="s">
        <v>119</v>
      </c>
      <c r="C605" s="15" t="s">
        <v>239</v>
      </c>
      <c r="D605" s="23" t="s">
        <v>132</v>
      </c>
      <c r="E605" s="29">
        <v>6348.69</v>
      </c>
      <c r="F605" s="29">
        <v>6684.54</v>
      </c>
    </row>
    <row r="606" spans="1:6" s="8" customFormat="1" ht="66" hidden="1" outlineLevel="5">
      <c r="A606" s="12" t="s">
        <v>385</v>
      </c>
      <c r="B606" s="15" t="s">
        <v>119</v>
      </c>
      <c r="C606" s="15" t="s">
        <v>239</v>
      </c>
      <c r="D606" s="23" t="s">
        <v>133</v>
      </c>
      <c r="E606" s="31"/>
      <c r="F606" s="31"/>
    </row>
    <row r="607" spans="1:6" s="8" customFormat="1" ht="49.5" outlineLevel="5">
      <c r="A607" s="21" t="s">
        <v>186</v>
      </c>
      <c r="B607" s="15" t="s">
        <v>119</v>
      </c>
      <c r="C607" s="15" t="s">
        <v>239</v>
      </c>
      <c r="D607" s="23" t="s">
        <v>168</v>
      </c>
      <c r="E607" s="29">
        <f>E608+E609</f>
        <v>365.11</v>
      </c>
      <c r="F607" s="29">
        <f>F608+F609</f>
        <v>365.11</v>
      </c>
    </row>
    <row r="608" spans="1:6" s="8" customFormat="1" ht="49.5" outlineLevel="5">
      <c r="A608" s="21" t="s">
        <v>158</v>
      </c>
      <c r="B608" s="15" t="s">
        <v>119</v>
      </c>
      <c r="C608" s="15" t="s">
        <v>239</v>
      </c>
      <c r="D608" s="23" t="s">
        <v>134</v>
      </c>
      <c r="E608" s="29">
        <v>295.11</v>
      </c>
      <c r="F608" s="29">
        <v>295.11</v>
      </c>
    </row>
    <row r="609" spans="1:6" s="8" customFormat="1" ht="49.5" outlineLevel="5">
      <c r="A609" s="21" t="s">
        <v>375</v>
      </c>
      <c r="B609" s="15" t="s">
        <v>119</v>
      </c>
      <c r="C609" s="15" t="s">
        <v>239</v>
      </c>
      <c r="D609" s="23" t="s">
        <v>135</v>
      </c>
      <c r="E609" s="29">
        <v>70</v>
      </c>
      <c r="F609" s="29">
        <v>70</v>
      </c>
    </row>
    <row r="610" spans="1:6" s="8" customFormat="1" ht="33" outlineLevel="2">
      <c r="A610" s="21" t="s">
        <v>21</v>
      </c>
      <c r="B610" s="15" t="s">
        <v>119</v>
      </c>
      <c r="C610" s="15" t="s">
        <v>239</v>
      </c>
      <c r="D610" s="23" t="s">
        <v>142</v>
      </c>
      <c r="E610" s="29">
        <v>0.4</v>
      </c>
      <c r="F610" s="29">
        <v>0.4</v>
      </c>
    </row>
    <row r="611" spans="1:6" s="8" customFormat="1" ht="16.5" outlineLevel="3">
      <c r="A611" s="49" t="s">
        <v>42</v>
      </c>
      <c r="B611" s="22" t="s">
        <v>43</v>
      </c>
      <c r="C611" s="22" t="s">
        <v>73</v>
      </c>
      <c r="D611" s="22" t="s">
        <v>74</v>
      </c>
      <c r="E611" s="30">
        <f>E612+E626+E616+E629</f>
        <v>45784.16</v>
      </c>
      <c r="F611" s="30">
        <f>F612+F626+F616+F629</f>
        <v>32753.62</v>
      </c>
    </row>
    <row r="612" spans="1:6" s="8" customFormat="1" ht="16.5" outlineLevel="5">
      <c r="A612" s="21" t="s">
        <v>44</v>
      </c>
      <c r="B612" s="15" t="s">
        <v>45</v>
      </c>
      <c r="C612" s="15" t="s">
        <v>73</v>
      </c>
      <c r="D612" s="15" t="s">
        <v>74</v>
      </c>
      <c r="E612" s="29">
        <f>E613</f>
        <v>11483.01</v>
      </c>
      <c r="F612" s="29">
        <f>F613</f>
        <v>12152.06</v>
      </c>
    </row>
    <row r="613" spans="1:6" s="8" customFormat="1" ht="49.5" outlineLevel="3">
      <c r="A613" s="21" t="s">
        <v>360</v>
      </c>
      <c r="B613" s="15" t="s">
        <v>45</v>
      </c>
      <c r="C613" s="15" t="s">
        <v>361</v>
      </c>
      <c r="D613" s="15" t="s">
        <v>74</v>
      </c>
      <c r="E613" s="29">
        <f>E614+E615</f>
        <v>11483.01</v>
      </c>
      <c r="F613" s="29">
        <f>F614+F615</f>
        <v>12152.06</v>
      </c>
    </row>
    <row r="614" spans="1:6" s="8" customFormat="1" ht="49.5" outlineLevel="3">
      <c r="A614" s="21" t="s">
        <v>375</v>
      </c>
      <c r="B614" s="15" t="s">
        <v>45</v>
      </c>
      <c r="C614" s="15" t="s">
        <v>361</v>
      </c>
      <c r="D614" s="15" t="s">
        <v>135</v>
      </c>
      <c r="E614" s="29">
        <v>71.09</v>
      </c>
      <c r="F614" s="29">
        <v>75.24</v>
      </c>
    </row>
    <row r="615" spans="1:6" s="8" customFormat="1" ht="33" outlineLevel="5">
      <c r="A615" s="12" t="s">
        <v>376</v>
      </c>
      <c r="B615" s="15" t="s">
        <v>45</v>
      </c>
      <c r="C615" s="15" t="s">
        <v>361</v>
      </c>
      <c r="D615" s="15" t="s">
        <v>154</v>
      </c>
      <c r="E615" s="29">
        <v>11411.92</v>
      </c>
      <c r="F615" s="29">
        <v>12076.82</v>
      </c>
    </row>
    <row r="616" spans="1:6" s="8" customFormat="1" ht="16.5" outlineLevel="5">
      <c r="A616" s="21" t="s">
        <v>46</v>
      </c>
      <c r="B616" s="15" t="s">
        <v>47</v>
      </c>
      <c r="C616" s="15" t="s">
        <v>73</v>
      </c>
      <c r="D616" s="15" t="s">
        <v>74</v>
      </c>
      <c r="E616" s="29">
        <f>E617+E619+E622+E624</f>
        <v>13008.15</v>
      </c>
      <c r="F616" s="29">
        <f>F617+F619+F622+F624</f>
        <v>508.56</v>
      </c>
    </row>
    <row r="617" spans="1:6" s="8" customFormat="1" ht="66" hidden="1" outlineLevel="5">
      <c r="A617" s="38" t="s">
        <v>209</v>
      </c>
      <c r="B617" s="24" t="s">
        <v>47</v>
      </c>
      <c r="C617" s="24" t="s">
        <v>208</v>
      </c>
      <c r="D617" s="24" t="s">
        <v>74</v>
      </c>
      <c r="E617" s="29">
        <f>E618</f>
        <v>0</v>
      </c>
      <c r="F617" s="29">
        <f>F618</f>
        <v>0</v>
      </c>
    </row>
    <row r="618" spans="1:6" s="8" customFormat="1" ht="33" hidden="1" outlineLevel="5">
      <c r="A618" s="14" t="s">
        <v>163</v>
      </c>
      <c r="B618" s="15" t="s">
        <v>47</v>
      </c>
      <c r="C618" s="24" t="s">
        <v>208</v>
      </c>
      <c r="D618" s="15" t="s">
        <v>162</v>
      </c>
      <c r="E618" s="29"/>
      <c r="F618" s="29"/>
    </row>
    <row r="619" spans="1:6" s="8" customFormat="1" ht="132" outlineLevel="3" collapsed="1">
      <c r="A619" s="57" t="s">
        <v>363</v>
      </c>
      <c r="B619" s="15" t="s">
        <v>47</v>
      </c>
      <c r="C619" s="15" t="s">
        <v>362</v>
      </c>
      <c r="D619" s="15" t="s">
        <v>74</v>
      </c>
      <c r="E619" s="29">
        <f>E620+E621</f>
        <v>1008.15</v>
      </c>
      <c r="F619" s="29">
        <f>F620+F621</f>
        <v>508.56</v>
      </c>
    </row>
    <row r="620" spans="1:6" s="8" customFormat="1" ht="49.5" outlineLevel="3">
      <c r="A620" s="12" t="s">
        <v>377</v>
      </c>
      <c r="B620" s="15" t="s">
        <v>47</v>
      </c>
      <c r="C620" s="15" t="s">
        <v>362</v>
      </c>
      <c r="D620" s="15" t="s">
        <v>155</v>
      </c>
      <c r="E620" s="29">
        <v>1008.15</v>
      </c>
      <c r="F620" s="29">
        <v>508.56</v>
      </c>
    </row>
    <row r="621" spans="1:6" s="8" customFormat="1" ht="33" hidden="1" outlineLevel="5">
      <c r="A621" s="21" t="s">
        <v>185</v>
      </c>
      <c r="B621" s="15" t="s">
        <v>47</v>
      </c>
      <c r="C621" s="15" t="s">
        <v>362</v>
      </c>
      <c r="D621" s="15" t="s">
        <v>184</v>
      </c>
      <c r="E621" s="29"/>
      <c r="F621" s="29"/>
    </row>
    <row r="622" spans="1:6" s="8" customFormat="1" ht="66" outlineLevel="5">
      <c r="A622" s="54" t="s">
        <v>309</v>
      </c>
      <c r="B622" s="24" t="s">
        <v>47</v>
      </c>
      <c r="C622" s="24" t="s">
        <v>364</v>
      </c>
      <c r="D622" s="24" t="s">
        <v>74</v>
      </c>
      <c r="E622" s="29">
        <f>E623</f>
        <v>12000</v>
      </c>
      <c r="F622" s="29">
        <f>F623</f>
        <v>0</v>
      </c>
    </row>
    <row r="623" spans="1:6" s="8" customFormat="1" ht="49.5" outlineLevel="5">
      <c r="A623" s="38" t="s">
        <v>205</v>
      </c>
      <c r="B623" s="24" t="s">
        <v>47</v>
      </c>
      <c r="C623" s="24" t="s">
        <v>364</v>
      </c>
      <c r="D623" s="24" t="s">
        <v>206</v>
      </c>
      <c r="E623" s="29">
        <v>12000</v>
      </c>
      <c r="F623" s="29"/>
    </row>
    <row r="624" spans="1:6" s="8" customFormat="1" ht="49.5" hidden="1" outlineLevel="5">
      <c r="A624" s="51" t="s">
        <v>217</v>
      </c>
      <c r="B624" s="34" t="s">
        <v>47</v>
      </c>
      <c r="C624" s="34" t="s">
        <v>127</v>
      </c>
      <c r="D624" s="34" t="s">
        <v>74</v>
      </c>
      <c r="E624" s="29">
        <f>E625</f>
        <v>0</v>
      </c>
      <c r="F624" s="29">
        <f>F625</f>
        <v>0</v>
      </c>
    </row>
    <row r="625" spans="1:6" s="8" customFormat="1" ht="49.5" hidden="1" outlineLevel="5">
      <c r="A625" s="51" t="s">
        <v>205</v>
      </c>
      <c r="B625" s="34" t="s">
        <v>47</v>
      </c>
      <c r="C625" s="34" t="s">
        <v>127</v>
      </c>
      <c r="D625" s="34" t="s">
        <v>206</v>
      </c>
      <c r="E625" s="29"/>
      <c r="F625" s="29"/>
    </row>
    <row r="626" spans="1:6" s="8" customFormat="1" ht="16.5" outlineLevel="5">
      <c r="A626" s="21" t="s">
        <v>58</v>
      </c>
      <c r="B626" s="15" t="s">
        <v>57</v>
      </c>
      <c r="C626" s="15" t="s">
        <v>14</v>
      </c>
      <c r="D626" s="15" t="s">
        <v>74</v>
      </c>
      <c r="E626" s="29">
        <f>E627</f>
        <v>20093</v>
      </c>
      <c r="F626" s="29">
        <f>F627</f>
        <v>20093</v>
      </c>
    </row>
    <row r="627" spans="1:6" s="8" customFormat="1" ht="99" outlineLevel="5">
      <c r="A627" s="57" t="s">
        <v>366</v>
      </c>
      <c r="B627" s="15" t="s">
        <v>57</v>
      </c>
      <c r="C627" s="15" t="s">
        <v>365</v>
      </c>
      <c r="D627" s="15" t="s">
        <v>74</v>
      </c>
      <c r="E627" s="29">
        <f>E628</f>
        <v>20093</v>
      </c>
      <c r="F627" s="29">
        <f>F628</f>
        <v>20093</v>
      </c>
    </row>
    <row r="628" spans="1:6" s="8" customFormat="1" ht="49.5" outlineLevel="5">
      <c r="A628" s="12" t="s">
        <v>377</v>
      </c>
      <c r="B628" s="15" t="s">
        <v>57</v>
      </c>
      <c r="C628" s="15" t="s">
        <v>365</v>
      </c>
      <c r="D628" s="15" t="s">
        <v>155</v>
      </c>
      <c r="E628" s="29">
        <v>20093</v>
      </c>
      <c r="F628" s="29">
        <v>20093</v>
      </c>
    </row>
    <row r="629" spans="1:6" s="8" customFormat="1" ht="33" outlineLevel="5">
      <c r="A629" s="21" t="s">
        <v>50</v>
      </c>
      <c r="B629" s="15" t="s">
        <v>49</v>
      </c>
      <c r="C629" s="15" t="s">
        <v>73</v>
      </c>
      <c r="D629" s="15" t="s">
        <v>74</v>
      </c>
      <c r="E629" s="29">
        <f>E630+E634+E636</f>
        <v>1200</v>
      </c>
      <c r="F629" s="29">
        <f>F630+F634+F636</f>
        <v>0</v>
      </c>
    </row>
    <row r="630" spans="1:6" s="8" customFormat="1" ht="99" outlineLevel="3">
      <c r="A630" s="53" t="s">
        <v>310</v>
      </c>
      <c r="B630" s="15" t="s">
        <v>49</v>
      </c>
      <c r="C630" s="15" t="s">
        <v>367</v>
      </c>
      <c r="D630" s="15" t="s">
        <v>74</v>
      </c>
      <c r="E630" s="29">
        <f>E631+E632+E633</f>
        <v>1200</v>
      </c>
      <c r="F630" s="29">
        <f>F631+F632+F633</f>
        <v>0</v>
      </c>
    </row>
    <row r="631" spans="1:6" s="8" customFormat="1" ht="49.5" outlineLevel="3">
      <c r="A631" s="21" t="s">
        <v>158</v>
      </c>
      <c r="B631" s="15" t="s">
        <v>49</v>
      </c>
      <c r="C631" s="15" t="s">
        <v>367</v>
      </c>
      <c r="D631" s="15" t="s">
        <v>134</v>
      </c>
      <c r="E631" s="29">
        <v>60</v>
      </c>
      <c r="F631" s="29"/>
    </row>
    <row r="632" spans="1:6" s="8" customFormat="1" ht="49.5" hidden="1" outlineLevel="3">
      <c r="A632" s="21" t="s">
        <v>375</v>
      </c>
      <c r="B632" s="15" t="s">
        <v>49</v>
      </c>
      <c r="C632" s="15" t="s">
        <v>367</v>
      </c>
      <c r="D632" s="15" t="s">
        <v>135</v>
      </c>
      <c r="E632" s="29"/>
      <c r="F632" s="29"/>
    </row>
    <row r="633" spans="1:6" s="8" customFormat="1" ht="66" outlineLevel="3">
      <c r="A633" s="12" t="s">
        <v>157</v>
      </c>
      <c r="B633" s="15" t="s">
        <v>49</v>
      </c>
      <c r="C633" s="15" t="s">
        <v>367</v>
      </c>
      <c r="D633" s="15" t="s">
        <v>156</v>
      </c>
      <c r="E633" s="29">
        <v>1140</v>
      </c>
      <c r="F633" s="29"/>
    </row>
    <row r="634" spans="1:6" s="8" customFormat="1" ht="148.5" hidden="1" outlineLevel="3">
      <c r="A634" s="57" t="s">
        <v>368</v>
      </c>
      <c r="B634" s="15" t="s">
        <v>49</v>
      </c>
      <c r="C634" s="15" t="s">
        <v>369</v>
      </c>
      <c r="D634" s="15" t="s">
        <v>74</v>
      </c>
      <c r="E634" s="29">
        <f>E635</f>
        <v>0</v>
      </c>
      <c r="F634" s="29">
        <f>F635</f>
        <v>0</v>
      </c>
    </row>
    <row r="635" spans="1:6" s="8" customFormat="1" ht="49.5" hidden="1" outlineLevel="3">
      <c r="A635" s="12" t="s">
        <v>377</v>
      </c>
      <c r="B635" s="15" t="s">
        <v>49</v>
      </c>
      <c r="C635" s="15" t="s">
        <v>369</v>
      </c>
      <c r="D635" s="15" t="s">
        <v>155</v>
      </c>
      <c r="E635" s="29"/>
      <c r="F635" s="29"/>
    </row>
    <row r="636" spans="1:6" s="8" customFormat="1" ht="99" hidden="1" outlineLevel="3">
      <c r="A636" s="51" t="s">
        <v>403</v>
      </c>
      <c r="B636" s="15" t="s">
        <v>49</v>
      </c>
      <c r="C636" s="15" t="s">
        <v>370</v>
      </c>
      <c r="D636" s="15" t="s">
        <v>74</v>
      </c>
      <c r="E636" s="29">
        <f>E637</f>
        <v>0</v>
      </c>
      <c r="F636" s="29">
        <f>F637</f>
        <v>0</v>
      </c>
    </row>
    <row r="637" spans="1:6" s="8" customFormat="1" ht="33" hidden="1" outlineLevel="3">
      <c r="A637" s="21" t="s">
        <v>136</v>
      </c>
      <c r="B637" s="15" t="s">
        <v>49</v>
      </c>
      <c r="C637" s="15" t="s">
        <v>370</v>
      </c>
      <c r="D637" s="15" t="s">
        <v>150</v>
      </c>
      <c r="E637" s="29"/>
      <c r="F637" s="29"/>
    </row>
    <row r="638" spans="1:6" s="11" customFormat="1" ht="33" outlineLevel="2" collapsed="1">
      <c r="A638" s="49" t="s">
        <v>107</v>
      </c>
      <c r="B638" s="22" t="s">
        <v>108</v>
      </c>
      <c r="C638" s="22" t="s">
        <v>73</v>
      </c>
      <c r="D638" s="22" t="s">
        <v>74</v>
      </c>
      <c r="E638" s="30">
        <f>E639</f>
        <v>39589.44</v>
      </c>
      <c r="F638" s="30">
        <f>F639</f>
        <v>39886.44</v>
      </c>
    </row>
    <row r="639" spans="1:6" s="8" customFormat="1" ht="16.5" outlineLevel="2">
      <c r="A639" s="21" t="s">
        <v>212</v>
      </c>
      <c r="B639" s="15" t="s">
        <v>211</v>
      </c>
      <c r="C639" s="15" t="s">
        <v>73</v>
      </c>
      <c r="D639" s="15" t="s">
        <v>74</v>
      </c>
      <c r="E639" s="29">
        <f>E640+E648+E650+E652+E654</f>
        <v>39589.44</v>
      </c>
      <c r="F639" s="29">
        <f>F640+F648+F650+F652+F654</f>
        <v>39886.44</v>
      </c>
    </row>
    <row r="640" spans="1:6" s="8" customFormat="1" ht="66" outlineLevel="2">
      <c r="A640" s="62" t="s">
        <v>311</v>
      </c>
      <c r="B640" s="15" t="s">
        <v>211</v>
      </c>
      <c r="C640" s="15" t="s">
        <v>371</v>
      </c>
      <c r="D640" s="15" t="s">
        <v>74</v>
      </c>
      <c r="E640" s="29">
        <f>SUM(E641:E647)</f>
        <v>39069.44</v>
      </c>
      <c r="F640" s="29">
        <f>SUM(F641:F647)</f>
        <v>0</v>
      </c>
    </row>
    <row r="641" spans="1:6" s="8" customFormat="1" ht="49.5" outlineLevel="2">
      <c r="A641" s="21" t="s">
        <v>375</v>
      </c>
      <c r="B641" s="15" t="s">
        <v>211</v>
      </c>
      <c r="C641" s="15" t="s">
        <v>371</v>
      </c>
      <c r="D641" s="23" t="s">
        <v>135</v>
      </c>
      <c r="E641" s="31">
        <v>1754.27</v>
      </c>
      <c r="F641" s="31"/>
    </row>
    <row r="642" spans="1:6" s="8" customFormat="1" ht="16.5" outlineLevel="2">
      <c r="A642" s="14" t="s">
        <v>183</v>
      </c>
      <c r="B642" s="15" t="s">
        <v>211</v>
      </c>
      <c r="C642" s="15" t="s">
        <v>371</v>
      </c>
      <c r="D642" s="23" t="s">
        <v>182</v>
      </c>
      <c r="E642" s="31">
        <v>315</v>
      </c>
      <c r="F642" s="31"/>
    </row>
    <row r="643" spans="1:6" s="8" customFormat="1" ht="66" hidden="1" outlineLevel="2">
      <c r="A643" s="12" t="s">
        <v>378</v>
      </c>
      <c r="B643" s="15" t="s">
        <v>211</v>
      </c>
      <c r="C643" s="15" t="s">
        <v>371</v>
      </c>
      <c r="D643" s="23" t="s">
        <v>379</v>
      </c>
      <c r="E643" s="31"/>
      <c r="F643" s="31"/>
    </row>
    <row r="644" spans="1:6" s="8" customFormat="1" ht="99" outlineLevel="2">
      <c r="A644" s="21" t="s">
        <v>187</v>
      </c>
      <c r="B644" s="15" t="s">
        <v>211</v>
      </c>
      <c r="C644" s="15" t="s">
        <v>371</v>
      </c>
      <c r="D644" s="23" t="s">
        <v>151</v>
      </c>
      <c r="E644" s="31">
        <f>23260.44-550</f>
        <v>22710.44</v>
      </c>
      <c r="F644" s="31"/>
    </row>
    <row r="645" spans="1:6" s="8" customFormat="1" ht="33" hidden="1" outlineLevel="2">
      <c r="A645" s="21" t="s">
        <v>165</v>
      </c>
      <c r="B645" s="15" t="s">
        <v>211</v>
      </c>
      <c r="C645" s="15" t="s">
        <v>371</v>
      </c>
      <c r="D645" s="23" t="s">
        <v>164</v>
      </c>
      <c r="E645" s="31"/>
      <c r="F645" s="31"/>
    </row>
    <row r="646" spans="1:6" s="8" customFormat="1" ht="66" outlineLevel="2">
      <c r="A646" s="12" t="s">
        <v>157</v>
      </c>
      <c r="B646" s="15" t="s">
        <v>211</v>
      </c>
      <c r="C646" s="15" t="s">
        <v>371</v>
      </c>
      <c r="D646" s="23" t="s">
        <v>156</v>
      </c>
      <c r="E646" s="31">
        <v>2600</v>
      </c>
      <c r="F646" s="31"/>
    </row>
    <row r="647" spans="1:6" s="8" customFormat="1" ht="66" outlineLevel="2">
      <c r="A647" s="12" t="s">
        <v>386</v>
      </c>
      <c r="B647" s="15" t="s">
        <v>211</v>
      </c>
      <c r="C647" s="15" t="s">
        <v>371</v>
      </c>
      <c r="D647" s="24" t="s">
        <v>173</v>
      </c>
      <c r="E647" s="31">
        <v>11689.73</v>
      </c>
      <c r="F647" s="31"/>
    </row>
    <row r="648" spans="1:6" s="8" customFormat="1" ht="82.5" hidden="1" outlineLevel="2">
      <c r="A648" s="21" t="s">
        <v>273</v>
      </c>
      <c r="B648" s="15" t="s">
        <v>211</v>
      </c>
      <c r="C648" s="17">
        <v>3409999</v>
      </c>
      <c r="D648" s="15" t="s">
        <v>74</v>
      </c>
      <c r="E648" s="29">
        <f>E649</f>
        <v>0</v>
      </c>
      <c r="F648" s="29">
        <f>F649</f>
        <v>0</v>
      </c>
    </row>
    <row r="649" spans="1:6" s="8" customFormat="1" ht="33" hidden="1" outlineLevel="2">
      <c r="A649" s="21" t="s">
        <v>165</v>
      </c>
      <c r="B649" s="15" t="s">
        <v>211</v>
      </c>
      <c r="C649" s="17">
        <v>3409999</v>
      </c>
      <c r="D649" s="15" t="s">
        <v>164</v>
      </c>
      <c r="E649" s="29"/>
      <c r="F649" s="29"/>
    </row>
    <row r="650" spans="1:6" s="8" customFormat="1" ht="148.5" outlineLevel="2">
      <c r="A650" s="56" t="s">
        <v>414</v>
      </c>
      <c r="B650" s="15" t="s">
        <v>211</v>
      </c>
      <c r="C650" s="48">
        <v>5909999</v>
      </c>
      <c r="D650" s="24" t="s">
        <v>74</v>
      </c>
      <c r="E650" s="29">
        <f>E651</f>
        <v>460</v>
      </c>
      <c r="F650" s="29">
        <f>F651</f>
        <v>0</v>
      </c>
    </row>
    <row r="651" spans="1:6" s="8" customFormat="1" ht="33" outlineLevel="2">
      <c r="A651" s="38" t="s">
        <v>165</v>
      </c>
      <c r="B651" s="15" t="s">
        <v>211</v>
      </c>
      <c r="C651" s="48">
        <v>5909999</v>
      </c>
      <c r="D651" s="24" t="s">
        <v>164</v>
      </c>
      <c r="E651" s="29">
        <v>460</v>
      </c>
      <c r="F651" s="29"/>
    </row>
    <row r="652" spans="1:6" s="8" customFormat="1" ht="49.5" outlineLevel="2">
      <c r="A652" s="38" t="s">
        <v>411</v>
      </c>
      <c r="B652" s="15" t="s">
        <v>211</v>
      </c>
      <c r="C652" s="48">
        <v>7309999</v>
      </c>
      <c r="D652" s="24" t="s">
        <v>74</v>
      </c>
      <c r="E652" s="29">
        <f>E653</f>
        <v>60</v>
      </c>
      <c r="F652" s="29">
        <f>F653</f>
        <v>0</v>
      </c>
    </row>
    <row r="653" spans="1:6" s="8" customFormat="1" ht="49.5" outlineLevel="2">
      <c r="A653" s="12" t="s">
        <v>375</v>
      </c>
      <c r="B653" s="15" t="s">
        <v>211</v>
      </c>
      <c r="C653" s="48">
        <v>7309999</v>
      </c>
      <c r="D653" s="24" t="s">
        <v>135</v>
      </c>
      <c r="E653" s="29">
        <v>60</v>
      </c>
      <c r="F653" s="29"/>
    </row>
    <row r="654" spans="1:6" s="8" customFormat="1" ht="49.5" outlineLevel="2">
      <c r="A654" s="38" t="s">
        <v>423</v>
      </c>
      <c r="B654" s="15" t="s">
        <v>211</v>
      </c>
      <c r="C654" s="48">
        <v>9904870</v>
      </c>
      <c r="D654" s="24" t="s">
        <v>74</v>
      </c>
      <c r="E654" s="29">
        <f>SUM(E655:E656)</f>
        <v>0</v>
      </c>
      <c r="F654" s="29">
        <f>SUM(F655:F656)</f>
        <v>39886.44</v>
      </c>
    </row>
    <row r="655" spans="1:6" s="8" customFormat="1" ht="49.5" outlineLevel="2">
      <c r="A655" s="12" t="s">
        <v>375</v>
      </c>
      <c r="B655" s="15" t="s">
        <v>211</v>
      </c>
      <c r="C655" s="48">
        <v>9904870</v>
      </c>
      <c r="D655" s="24" t="s">
        <v>135</v>
      </c>
      <c r="E655" s="29"/>
      <c r="F655" s="29">
        <v>16626</v>
      </c>
    </row>
    <row r="656" spans="1:6" s="8" customFormat="1" ht="99" outlineLevel="2">
      <c r="A656" s="12" t="s">
        <v>187</v>
      </c>
      <c r="B656" s="15" t="s">
        <v>211</v>
      </c>
      <c r="C656" s="48">
        <v>9904870</v>
      </c>
      <c r="D656" s="24" t="s">
        <v>151</v>
      </c>
      <c r="E656" s="29"/>
      <c r="F656" s="29">
        <v>23260.44</v>
      </c>
    </row>
    <row r="657" spans="1:6" s="11" customFormat="1" ht="33" outlineLevel="2">
      <c r="A657" s="49" t="s">
        <v>109</v>
      </c>
      <c r="B657" s="22" t="s">
        <v>110</v>
      </c>
      <c r="C657" s="22" t="s">
        <v>73</v>
      </c>
      <c r="D657" s="22" t="s">
        <v>74</v>
      </c>
      <c r="E657" s="30">
        <f>E658+E670</f>
        <v>13332.529999999999</v>
      </c>
      <c r="F657" s="30">
        <f>F658+F670</f>
        <v>12822.529999999999</v>
      </c>
    </row>
    <row r="658" spans="1:6" s="8" customFormat="1" ht="16.5" outlineLevel="2">
      <c r="A658" s="21" t="s">
        <v>26</v>
      </c>
      <c r="B658" s="15" t="s">
        <v>111</v>
      </c>
      <c r="C658" s="15" t="s">
        <v>73</v>
      </c>
      <c r="D658" s="15" t="s">
        <v>74</v>
      </c>
      <c r="E658" s="29">
        <f>E659+E661+E662+E664+E667</f>
        <v>3795.37</v>
      </c>
      <c r="F658" s="29">
        <f>F659+F661+F662+F664+F667</f>
        <v>2985.37</v>
      </c>
    </row>
    <row r="659" spans="1:6" s="8" customFormat="1" ht="66" outlineLevel="2">
      <c r="A659" s="51" t="s">
        <v>312</v>
      </c>
      <c r="B659" s="34" t="s">
        <v>111</v>
      </c>
      <c r="C659" s="34" t="s">
        <v>272</v>
      </c>
      <c r="D659" s="34" t="s">
        <v>74</v>
      </c>
      <c r="E659" s="33">
        <f>E660</f>
        <v>2985.37</v>
      </c>
      <c r="F659" s="77">
        <f>F660</f>
        <v>2985.37</v>
      </c>
    </row>
    <row r="660" spans="1:6" s="8" customFormat="1" ht="99" outlineLevel="2">
      <c r="A660" s="51" t="s">
        <v>187</v>
      </c>
      <c r="B660" s="34" t="s">
        <v>111</v>
      </c>
      <c r="C660" s="34" t="s">
        <v>272</v>
      </c>
      <c r="D660" s="34" t="s">
        <v>151</v>
      </c>
      <c r="E660" s="33">
        <v>2985.37</v>
      </c>
      <c r="F660" s="13">
        <v>2985.37</v>
      </c>
    </row>
    <row r="661" spans="1:6" s="8" customFormat="1" ht="82.5" hidden="1" outlineLevel="2">
      <c r="A661" s="21" t="s">
        <v>273</v>
      </c>
      <c r="B661" s="34" t="s">
        <v>111</v>
      </c>
      <c r="C661" s="17">
        <v>3409999</v>
      </c>
      <c r="D661" s="15" t="s">
        <v>74</v>
      </c>
      <c r="E661" s="29">
        <f>E666</f>
        <v>0</v>
      </c>
      <c r="F661" s="29">
        <f>F666</f>
        <v>0</v>
      </c>
    </row>
    <row r="662" spans="1:6" s="8" customFormat="1" ht="66" outlineLevel="2">
      <c r="A662" s="62" t="s">
        <v>311</v>
      </c>
      <c r="B662" s="34" t="s">
        <v>111</v>
      </c>
      <c r="C662" s="15" t="s">
        <v>371</v>
      </c>
      <c r="D662" s="15" t="s">
        <v>74</v>
      </c>
      <c r="E662" s="29">
        <f>E663</f>
        <v>550</v>
      </c>
      <c r="F662" s="29">
        <f>F663</f>
        <v>0</v>
      </c>
    </row>
    <row r="663" spans="1:6" s="8" customFormat="1" ht="99" outlineLevel="2">
      <c r="A663" s="12" t="s">
        <v>187</v>
      </c>
      <c r="B663" s="34" t="s">
        <v>111</v>
      </c>
      <c r="C663" s="15" t="s">
        <v>371</v>
      </c>
      <c r="D663" s="23" t="s">
        <v>151</v>
      </c>
      <c r="E663" s="31">
        <v>550</v>
      </c>
      <c r="F663" s="31"/>
    </row>
    <row r="664" spans="1:6" s="8" customFormat="1" ht="82.5" outlineLevel="2">
      <c r="A664" s="62" t="s">
        <v>350</v>
      </c>
      <c r="B664" s="34" t="s">
        <v>111</v>
      </c>
      <c r="C664" s="15" t="s">
        <v>351</v>
      </c>
      <c r="D664" s="15" t="s">
        <v>74</v>
      </c>
      <c r="E664" s="29">
        <f>E665</f>
        <v>80</v>
      </c>
      <c r="F664" s="29">
        <f>F665</f>
        <v>0</v>
      </c>
    </row>
    <row r="665" spans="1:6" s="8" customFormat="1" ht="99" outlineLevel="2">
      <c r="A665" s="12" t="s">
        <v>187</v>
      </c>
      <c r="B665" s="34" t="s">
        <v>111</v>
      </c>
      <c r="C665" s="15" t="s">
        <v>351</v>
      </c>
      <c r="D665" s="15" t="s">
        <v>151</v>
      </c>
      <c r="E665" s="29">
        <v>80</v>
      </c>
      <c r="F665" s="29"/>
    </row>
    <row r="666" spans="1:6" s="8" customFormat="1" ht="33" hidden="1" outlineLevel="2">
      <c r="A666" s="38" t="s">
        <v>165</v>
      </c>
      <c r="B666" s="34" t="s">
        <v>111</v>
      </c>
      <c r="C666" s="17">
        <v>3409999</v>
      </c>
      <c r="D666" s="15" t="s">
        <v>164</v>
      </c>
      <c r="E666" s="29"/>
      <c r="F666" s="29"/>
    </row>
    <row r="667" spans="1:6" s="8" customFormat="1" ht="49.5" outlineLevel="3">
      <c r="A667" s="21" t="s">
        <v>335</v>
      </c>
      <c r="B667" s="34" t="s">
        <v>111</v>
      </c>
      <c r="C667" s="10">
        <v>6709999</v>
      </c>
      <c r="D667" s="15" t="s">
        <v>74</v>
      </c>
      <c r="E667" s="29">
        <f>E669</f>
        <v>180</v>
      </c>
      <c r="F667" s="29">
        <f>F669</f>
        <v>0</v>
      </c>
    </row>
    <row r="668" spans="1:6" s="8" customFormat="1" ht="49.5" hidden="1" outlineLevel="3">
      <c r="A668" s="21" t="s">
        <v>158</v>
      </c>
      <c r="B668" s="34" t="s">
        <v>111</v>
      </c>
      <c r="C668" s="10">
        <v>6709999</v>
      </c>
      <c r="D668" s="15" t="s">
        <v>134</v>
      </c>
      <c r="E668" s="29"/>
      <c r="F668" s="29"/>
    </row>
    <row r="669" spans="1:6" s="8" customFormat="1" ht="99" outlineLevel="3">
      <c r="A669" s="12" t="s">
        <v>187</v>
      </c>
      <c r="B669" s="34" t="s">
        <v>111</v>
      </c>
      <c r="C669" s="10">
        <v>6709999</v>
      </c>
      <c r="D669" s="15" t="s">
        <v>151</v>
      </c>
      <c r="E669" s="29">
        <v>180</v>
      </c>
      <c r="F669" s="29"/>
    </row>
    <row r="670" spans="1:6" s="8" customFormat="1" ht="16.5" outlineLevel="2">
      <c r="A670" s="21" t="s">
        <v>38</v>
      </c>
      <c r="B670" s="15" t="s">
        <v>112</v>
      </c>
      <c r="C670" s="15" t="s">
        <v>73</v>
      </c>
      <c r="D670" s="15" t="s">
        <v>74</v>
      </c>
      <c r="E670" s="29">
        <f>E671+E674</f>
        <v>9537.16</v>
      </c>
      <c r="F670" s="29">
        <f>F671+F674</f>
        <v>9837.16</v>
      </c>
    </row>
    <row r="671" spans="1:6" s="8" customFormat="1" ht="66" outlineLevel="2">
      <c r="A671" s="51" t="s">
        <v>312</v>
      </c>
      <c r="B671" s="15" t="s">
        <v>112</v>
      </c>
      <c r="C671" s="34" t="s">
        <v>272</v>
      </c>
      <c r="D671" s="34" t="s">
        <v>74</v>
      </c>
      <c r="E671" s="29">
        <f>E672+E673</f>
        <v>9537.16</v>
      </c>
      <c r="F671" s="29">
        <f>F672+F673</f>
        <v>9837.16</v>
      </c>
    </row>
    <row r="672" spans="1:6" s="8" customFormat="1" ht="49.5" outlineLevel="2">
      <c r="A672" s="21" t="s">
        <v>375</v>
      </c>
      <c r="B672" s="15" t="s">
        <v>112</v>
      </c>
      <c r="C672" s="34" t="s">
        <v>272</v>
      </c>
      <c r="D672" s="34" t="s">
        <v>135</v>
      </c>
      <c r="E672" s="29">
        <v>2900</v>
      </c>
      <c r="F672" s="29">
        <v>3200</v>
      </c>
    </row>
    <row r="673" spans="1:6" s="8" customFormat="1" ht="115.5" outlineLevel="2">
      <c r="A673" s="51" t="s">
        <v>210</v>
      </c>
      <c r="B673" s="15" t="s">
        <v>112</v>
      </c>
      <c r="C673" s="34" t="s">
        <v>272</v>
      </c>
      <c r="D673" s="34" t="s">
        <v>151</v>
      </c>
      <c r="E673" s="29">
        <v>6637.16</v>
      </c>
      <c r="F673" s="29">
        <v>6637.16</v>
      </c>
    </row>
    <row r="674" spans="1:6" s="8" customFormat="1" ht="82.5" hidden="1" outlineLevel="2">
      <c r="A674" s="21" t="s">
        <v>273</v>
      </c>
      <c r="B674" s="15" t="s">
        <v>112</v>
      </c>
      <c r="C674" s="17">
        <v>3409999</v>
      </c>
      <c r="D674" s="15" t="s">
        <v>74</v>
      </c>
      <c r="E674" s="29">
        <f>E675</f>
        <v>0</v>
      </c>
      <c r="F674" s="29">
        <f>F675</f>
        <v>0</v>
      </c>
    </row>
    <row r="675" spans="1:6" s="8" customFormat="1" ht="49.5" hidden="1" outlineLevel="2">
      <c r="A675" s="21" t="s">
        <v>375</v>
      </c>
      <c r="B675" s="15" t="s">
        <v>112</v>
      </c>
      <c r="C675" s="17">
        <v>3409999</v>
      </c>
      <c r="D675" s="15" t="s">
        <v>135</v>
      </c>
      <c r="E675" s="29"/>
      <c r="F675" s="29"/>
    </row>
    <row r="676" spans="1:6" s="11" customFormat="1" ht="49.5" outlineLevel="2">
      <c r="A676" s="49" t="s">
        <v>103</v>
      </c>
      <c r="B676" s="22" t="s">
        <v>104</v>
      </c>
      <c r="C676" s="22" t="s">
        <v>73</v>
      </c>
      <c r="D676" s="22" t="s">
        <v>74</v>
      </c>
      <c r="E676" s="30">
        <f aca="true" t="shared" si="1" ref="E676:F678">E677</f>
        <v>5000</v>
      </c>
      <c r="F676" s="30">
        <f t="shared" si="1"/>
        <v>5000</v>
      </c>
    </row>
    <row r="677" spans="1:6" s="8" customFormat="1" ht="49.5" outlineLevel="2">
      <c r="A677" s="21" t="s">
        <v>105</v>
      </c>
      <c r="B677" s="15" t="s">
        <v>106</v>
      </c>
      <c r="C677" s="15" t="s">
        <v>73</v>
      </c>
      <c r="D677" s="15" t="s">
        <v>74</v>
      </c>
      <c r="E677" s="29">
        <f>E678</f>
        <v>5000</v>
      </c>
      <c r="F677" s="29">
        <f>F678</f>
        <v>5000</v>
      </c>
    </row>
    <row r="678" spans="1:6" s="8" customFormat="1" ht="33" outlineLevel="2">
      <c r="A678" s="21" t="s">
        <v>87</v>
      </c>
      <c r="B678" s="15" t="s">
        <v>106</v>
      </c>
      <c r="C678" s="15" t="s">
        <v>372</v>
      </c>
      <c r="D678" s="15" t="s">
        <v>74</v>
      </c>
      <c r="E678" s="29">
        <f t="shared" si="1"/>
        <v>5000</v>
      </c>
      <c r="F678" s="29">
        <f t="shared" si="1"/>
        <v>5000</v>
      </c>
    </row>
    <row r="679" spans="1:6" s="8" customFormat="1" ht="16.5" outlineLevel="2">
      <c r="A679" s="21" t="s">
        <v>161</v>
      </c>
      <c r="B679" s="15" t="s">
        <v>106</v>
      </c>
      <c r="C679" s="15" t="s">
        <v>372</v>
      </c>
      <c r="D679" s="15" t="s">
        <v>160</v>
      </c>
      <c r="E679" s="29">
        <v>5000</v>
      </c>
      <c r="F679" s="29">
        <v>5000</v>
      </c>
    </row>
    <row r="680" spans="1:6" s="11" customFormat="1" ht="16.5" outlineLevel="2">
      <c r="A680" s="49" t="s">
        <v>421</v>
      </c>
      <c r="B680" s="22"/>
      <c r="C680" s="22"/>
      <c r="D680" s="22"/>
      <c r="E680" s="30">
        <f>54945.23+2000</f>
        <v>56945.23</v>
      </c>
      <c r="F680" s="30">
        <v>200546.94</v>
      </c>
    </row>
    <row r="681" spans="1:6" s="11" customFormat="1" ht="16.5" outlineLevel="2">
      <c r="A681" s="49" t="s">
        <v>387</v>
      </c>
      <c r="B681" s="20"/>
      <c r="C681" s="20"/>
      <c r="D681" s="20"/>
      <c r="E681" s="30">
        <f>E13+E184+E188+E215+E258+E365+E385+E552+E611+E676+E638+E657+E680</f>
        <v>3232208.4699999997</v>
      </c>
      <c r="F681" s="30">
        <f>F13+F184+F188+F215+F258+F365+F385+F552+F611+F676+F638+F657+F680</f>
        <v>3257444.51</v>
      </c>
    </row>
  </sheetData>
  <sheetProtection/>
  <mergeCells count="3">
    <mergeCell ref="A7:F7"/>
    <mergeCell ref="A8:F8"/>
    <mergeCell ref="A9:D9"/>
  </mergeCells>
  <printOptions/>
  <pageMargins left="0.984251968503937" right="0.5905511811023623" top="0.4330708661417323" bottom="0.3937007874015748" header="0.1968503937007874" footer="0.15748031496062992"/>
  <pageSetup fitToHeight="50" horizontalDpi="600" verticalDpi="600" orientation="portrait" paperSize="9" scale="8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It's a good day to 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</dc:creator>
  <cp:keywords/>
  <dc:description/>
  <cp:lastModifiedBy>Валентина</cp:lastModifiedBy>
  <cp:lastPrinted>2013-12-23T23:49:09Z</cp:lastPrinted>
  <dcterms:created xsi:type="dcterms:W3CDTF">2004-06-10T03:39:26Z</dcterms:created>
  <dcterms:modified xsi:type="dcterms:W3CDTF">2013-12-23T23:50:53Z</dcterms:modified>
  <cp:category/>
  <cp:version/>
  <cp:contentType/>
  <cp:contentStatus/>
</cp:coreProperties>
</file>