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06" yWindow="60" windowWidth="11100" windowHeight="6860" activeTab="1"/>
  </bookViews>
  <sheets>
    <sheet name="Программы 2014" sheetId="1" r:id="rId1"/>
    <sheet name="Программы 2015-2016" sheetId="2" r:id="rId2"/>
    <sheet name="Лист2" sheetId="3" r:id="rId3"/>
    <sheet name="Лист3" sheetId="4" r:id="rId4"/>
    <sheet name="Лист4" sheetId="5" r:id="rId5"/>
  </sheets>
  <definedNames>
    <definedName name="acc2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2">#REF!</definedName>
    <definedName name="IsUp_add_bk">#REF!</definedName>
    <definedName name="IsUp_add_bk_n">#REF!</definedName>
    <definedName name="IsUp_cacc2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02_n">#REF!</definedName>
    <definedName name="IsUp_corr2">#REF!</definedName>
    <definedName name="IsUp_corr2_cbp">#REF!</definedName>
    <definedName name="IsUp_corr2_inn">#REF!</definedName>
    <definedName name="IsUp_corr2_n">#REF!</definedName>
    <definedName name="IsUp_csfi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_n">#REF!</definedName>
    <definedName name="IsUp_item2_n">#REF!</definedName>
    <definedName name="IsUp_izm">#REF!</definedName>
    <definedName name="IsUp_link">#REF!</definedName>
    <definedName name="IsUp_mdiv_n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fin">#REF!</definedName>
    <definedName name="IsUp_sfin_n">#REF!</definedName>
    <definedName name="IsUp_ss">#REF!</definedName>
    <definedName name="IsUp_tgt">#REF!</definedName>
    <definedName name="IsUp_tgt_n">#REF!</definedName>
    <definedName name="IsUp_tgt3_n">#REF!</definedName>
    <definedName name="IsUp_tgt5_n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_42B9F866_63FD_11D9_A5C4_000D87419256_.wvu.Cols" localSheetId="0" hidden="1">'Программы 2014'!#REF!</definedName>
    <definedName name="Z_42B9F866_63FD_11D9_A5C4_000D87419256_.wvu.Cols" localSheetId="1" hidden="1">'Программы 2015-2016'!#REF!</definedName>
    <definedName name="Z_43482187_A346_4D62_878F_CF750C5BA924_.wvu.Cols" localSheetId="0" hidden="1">'Программы 2014'!#REF!</definedName>
    <definedName name="Z_43482187_A346_4D62_878F_CF750C5BA924_.wvu.Cols" localSheetId="1" hidden="1">'Программы 2015-2016'!#REF!</definedName>
    <definedName name="Z_43482187_A346_4D62_878F_CF750C5BA924_.wvu.PrintArea" localSheetId="0" hidden="1">'Программы 2014'!$A:$B</definedName>
    <definedName name="Z_43482187_A346_4D62_878F_CF750C5BA924_.wvu.PrintArea" localSheetId="1" hidden="1">'Программы 2015-2016'!$A:$B</definedName>
    <definedName name="Z_8460127E_2DEE_4DB2_8F04_60A5CA7445FD_.wvu.Cols" localSheetId="0" hidden="1">'Программы 2014'!#REF!</definedName>
    <definedName name="Z_8460127E_2DEE_4DB2_8F04_60A5CA7445FD_.wvu.Cols" localSheetId="1" hidden="1">'Программы 2015-2016'!#REF!</definedName>
    <definedName name="Z_C97F2E09_E513_4739_A0CB_600EEB9DD019_.wvu.Cols" localSheetId="0" hidden="1">'Программы 2014'!#REF!</definedName>
    <definedName name="Z_C97F2E09_E513_4739_A0CB_600EEB9DD019_.wvu.Cols" localSheetId="1" hidden="1">'Программы 2015-2016'!#REF!</definedName>
    <definedName name="Zam_Boss_FIO">#REF!</definedName>
    <definedName name="Zam_Buh_FIO">#REF!</definedName>
    <definedName name="Zam_Chef_FIO">#REF!</definedName>
    <definedName name="_xlnm.Print_Titles" localSheetId="0">'Программы 2014'!$12:$12</definedName>
    <definedName name="_xlnm.Print_Titles" localSheetId="1">'Программы 2015-2016'!$12:$12</definedName>
  </definedNames>
  <calcPr fullCalcOnLoad="1"/>
</workbook>
</file>

<file path=xl/sharedStrings.xml><?xml version="1.0" encoding="utf-8"?>
<sst xmlns="http://schemas.openxmlformats.org/spreadsheetml/2006/main" count="367" uniqueCount="111">
  <si>
    <t>№ п/п</t>
  </si>
  <si>
    <t>ВСЕГО:</t>
  </si>
  <si>
    <t>(тыс.рублей)</t>
  </si>
  <si>
    <t>Сумма</t>
  </si>
  <si>
    <t>Распределение</t>
  </si>
  <si>
    <t>Наименование</t>
  </si>
  <si>
    <t>3</t>
  </si>
  <si>
    <t>2015 год</t>
  </si>
  <si>
    <t>к решению Думы "О бюджете</t>
  </si>
  <si>
    <t xml:space="preserve">Уссурийского городского </t>
  </si>
  <si>
    <t>Приложение 14</t>
  </si>
  <si>
    <t xml:space="preserve">Ведомственная целевая программа"Организация и осуществление мероприятий по работе с молодежью на территории Уссурийского городского округа" на 2013-2015 годы </t>
  </si>
  <si>
    <t xml:space="preserve">Уссурийского городского округа </t>
  </si>
  <si>
    <t>Сумма, всего</t>
  </si>
  <si>
    <t>в том числе за счет средств</t>
  </si>
  <si>
    <t>местного бюджета</t>
  </si>
  <si>
    <t>краевого бюджета</t>
  </si>
  <si>
    <t>федерального бюджета</t>
  </si>
  <si>
    <t>на 2014 год и плановый период</t>
  </si>
  <si>
    <t>2015 и 2016 годов"</t>
  </si>
  <si>
    <t xml:space="preserve">Муниципальная программа "Эффективное управление муниципальной собственностью Уссурийского городского округа на период 2012-2014 годы" </t>
  </si>
  <si>
    <t>Муниципальная программа "Формирование информационного общества в Уссурийском городском округе на 2013 - 2016 годы"</t>
  </si>
  <si>
    <t xml:space="preserve">Муниципальная программа "Об энергосбережении и о повышении энергетической эффективности Уссурийского городского округа на 2010 - 2014 годы" </t>
  </si>
  <si>
    <t xml:space="preserve">Муниципальная программа "Развитие муниципальной службы в администрации Уссурийского городского округа на 2014 - 2016 годы" </t>
  </si>
  <si>
    <t xml:space="preserve">Муниципальная программа Уссурийского городского округа"Об организации и проведении на территории Уссурийского городского округа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лет, в 2013-2015 годах" </t>
  </si>
  <si>
    <t xml:space="preserve">Муниципальная программа "Повышение эффективности бюджетных расходов Уссурийского городского округа на 2011 - 2015 годы" </t>
  </si>
  <si>
    <t xml:space="preserve">Муниципальная программа "Обеспечение пожарной безопасности Уссурийского городского округа на 2012 - 2015 годы"  </t>
  </si>
  <si>
    <t>Муниципальная программа "Развитие информационно-коммуникационных технологий на 2014-2017 годы"</t>
  </si>
  <si>
    <t>Муниципальная программа "Повышение качества и доступности предоставления муниципальных услуг в Уссурийском городском округе на 2013-2015 годы"</t>
  </si>
  <si>
    <t>Муниципальная программа "Комплексные меры по профилактике терроризма и экстремизма на территории Уссурийского городского округа на 2012 - 2014 годы"</t>
  </si>
  <si>
    <t>Муниципальная программа "Развитие градостроительной деятельности на территории Уссурийского городского округа на 2012-2015 годы"</t>
  </si>
  <si>
    <t xml:space="preserve">Муниципальная программа  "Уссурийские дороги на 2012 - 2015 годы" </t>
  </si>
  <si>
    <t>Муниципальная программа "Стимулирование развития жилищного строительства на территории Уссурийского городского округа на 2013 - 2015 годы"</t>
  </si>
  <si>
    <t xml:space="preserve">Муниципальная программа "Содействие развитию малого и среднего предпринимательства на территории Уссурийского городского округа на 2014-2016 годы" </t>
  </si>
  <si>
    <t xml:space="preserve">Муниципальная программа "Ритуальные услуги и похоронное дело на территории Уссурийского городского округа на 2012 - 2015 годы"              </t>
  </si>
  <si>
    <t xml:space="preserve">Муниципальная программа  "Благоустройство территории Уссурийского городского округа на 2012 - 2016 годы" </t>
  </si>
  <si>
    <t xml:space="preserve">Муниципальная программа  "Повышение надёжности электроснабжения объектов коммунальной инфраструктуры Уссурийского городского округа на 2012 - 2016 годы"" </t>
  </si>
  <si>
    <t xml:space="preserve">Муниципальная программа  "Развитие муниципальных сетей водоснабжения и водоотведения Уссурийского городского округа на 2012 - 2016 годы" </t>
  </si>
  <si>
    <t>Муниципальная программа "Развитие системы газоснабжения Уссурийского городского округа на 2013 - 2017годы"</t>
  </si>
  <si>
    <t xml:space="preserve">Аналитическая ведомственная целевая программа "Организация предоставления муниципальных услуг в сфере образования Уссурийского городского округа на  2013-2015 годы" </t>
  </si>
  <si>
    <t xml:space="preserve"> Муниципальная программа "Развитие системы образования Уссурийского городского округа на 2013 - 2015 годы" </t>
  </si>
  <si>
    <t>Муниципальная программа «Развитие культуры и искусства Уссурийского городского округа на 2014-2016 годы»</t>
  </si>
  <si>
    <t>Муниципальная программа "Развитие физической культуры и массового спорта в Уссурийском городском округе" на 2013-2015 годы</t>
  </si>
  <si>
    <t>округа на 2014 год и плановый</t>
  </si>
  <si>
    <t>период 2015 и 2016 годов"</t>
  </si>
  <si>
    <t>Муниципальная программа "Устойчивое развитие сельских территорий и расширение рынка сельскохозяйственной продукции в уссурийском городском округе на 2013 - 2014 годы"</t>
  </si>
  <si>
    <t>2016 год</t>
  </si>
  <si>
    <t xml:space="preserve">Муниципальная программа "Чистая вода на 2013 - 2017 годы" </t>
  </si>
  <si>
    <t>Муниципальная программа "Строительство жилья экономкласса на территории Уссурийского городского округа на 2013-2015 годы"</t>
  </si>
  <si>
    <t xml:space="preserve">Ведомственная целевая программа "Софинансирование капитального ремонта многоквартирных домов» </t>
  </si>
  <si>
    <t>Муниципальная программа «Развитие туризма на территории Уссурийского городского округа на 2013-2015 годы»</t>
  </si>
  <si>
    <t xml:space="preserve">Муниципальная программа "Поддержка социально ориентированных некоммерческих организаций на территории Уссурийского городского округа на 2012-2015 годы" </t>
  </si>
  <si>
    <t>Муниципальная программа "Обеспечение жильем молодых семей Уссурийского городского округа" на 2013-2015 годы</t>
  </si>
  <si>
    <t>Муниципальная программа "Переселение граждан из аварийного жилищного фонда в Уссурийском городском округе, на 2013-2015 годы"</t>
  </si>
  <si>
    <t xml:space="preserve">Муниципальная программа "Профилактика производственного травматизма, профессиональных заболеваний и улучшение условий труда в муниципальных учреждениях Уссурийского городского округа и администрации Уссурийского городского округа на 2012 - 2015 годы" </t>
  </si>
  <si>
    <t>Муниципальная программа "Энергоресурсосбережение и модернизация объектов коммунальной инфраструктуры Уссурийского городского округа на 2010-2014 годы"</t>
  </si>
  <si>
    <t>Муниципальная программа  "Охрана окружающей среды Уссурийского городского округа на 2011 - 2015 годы"</t>
  </si>
  <si>
    <t>Муниципальная программа "Сохранение и популяризация объектов культурного наследия на территории Уссурийского городского округа" на 2013 - 2015 годы</t>
  </si>
  <si>
    <t>Муниципальная программа "Обеспечение доступности ипотечного жилищного кредитования работникам бюджетной сферы в Уссурийском городском округе" на 2008 - 2016 годы</t>
  </si>
  <si>
    <t xml:space="preserve">Муниципальная программа "Об организации и проведении на территории Уссурийского городского округа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лет, в 2013-2015 годах" </t>
  </si>
  <si>
    <t xml:space="preserve">бюджетных ассигнований из бюджета Уссурийского городского округа на 2014 год по муниципальным программам, предусмотренным к финансированию из бюджета  Уссурийского городского округа </t>
  </si>
  <si>
    <t xml:space="preserve">бюджетных ассигнований из бюджета Уссурийского городского округа на плановый период 2015 и 2016 годов по муниципальным программам, предусмотренным к финансированию из бюджета  Уссурийского городского округа </t>
  </si>
  <si>
    <t xml:space="preserve">Муниципальная аналитическая ведомственная целевая программа «Оказание муниципальных услуг учреждениями культуры и искусства Уссурийский городской округ на 2014-2016 годы» </t>
  </si>
  <si>
    <t>Жилищное хозяйство</t>
  </si>
  <si>
    <t>Под раздел</t>
  </si>
  <si>
    <t>0501</t>
  </si>
  <si>
    <t>Другие вопросы в области национальной безопасности и правоохранительной деятельности</t>
  </si>
  <si>
    <t>0314</t>
  </si>
  <si>
    <t>Другие общегосударственные вопросы</t>
  </si>
  <si>
    <t>Другие вопросы в области национальной экономики</t>
  </si>
  <si>
    <t>0113</t>
  </si>
  <si>
    <t>0412</t>
  </si>
  <si>
    <t>Телевидение и радиовещание</t>
  </si>
  <si>
    <t>Периодическая печать и издательства</t>
  </si>
  <si>
    <t>1201</t>
  </si>
  <si>
    <t>1202</t>
  </si>
  <si>
    <t>Благоустройство</t>
  </si>
  <si>
    <t>0503</t>
  </si>
  <si>
    <t>Обеспечение пожарной безопасности</t>
  </si>
  <si>
    <t>0310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</si>
  <si>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</si>
  <si>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</si>
  <si>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</si>
  <si>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</si>
  <si>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</si>
  <si>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</si>
  <si>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Культура</t>
  </si>
  <si>
    <t>0801</t>
  </si>
  <si>
    <t>Аналитическая ведомственная целевая программа "Организация предоставления муниципальных услуг в сфере образования Уссурийского городского округа на  2013-2015 годы"</t>
  </si>
  <si>
    <t>Социальное обеспечение населения</t>
  </si>
  <si>
    <t>1003</t>
  </si>
  <si>
    <t>Другие вопросы в области социальной политики</t>
  </si>
  <si>
    <t>1006</t>
  </si>
  <si>
    <t>Массовый спорт</t>
  </si>
  <si>
    <t>1102</t>
  </si>
  <si>
    <t>Молодежная политика и оздоровление детей</t>
  </si>
  <si>
    <t>0707</t>
  </si>
  <si>
    <t>Дорожное хозяйство</t>
  </si>
  <si>
    <t>0409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</si>
  <si>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</si>
  <si>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0309</t>
  </si>
  <si>
    <t>Коммунальное хозяйство</t>
  </si>
  <si>
    <t>0502</t>
  </si>
  <si>
    <t>Охрана объектов растительного и животного мира и среды их обитания</t>
  </si>
  <si>
    <t>0605</t>
  </si>
  <si>
    <t xml:space="preserve">Другие вопросы в области культуры, кинематографии </t>
  </si>
  <si>
    <t>0804</t>
  </si>
  <si>
    <t>Приложение 13</t>
  </si>
  <si>
    <t>Муниципальная программа "Светлый Уссурийск на 2012-2016 годы"</t>
  </si>
  <si>
    <t>Муниципальная программа "Поддержка социально ориентированных некоммерческих организаций на территории Уссурийского городского округа на 2012 - 2015 годы"</t>
  </si>
  <si>
    <t>Муниципальная программа "Развитие туризма на территории Уссурийского городского округа на 2013 - 2015 годы"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</si>
</sst>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_р_._-;\-* #,##0.0_р_._-;_-* &quot;-&quot;_р_._-;_-@_-"/>
    <numFmt numFmtId="176" formatCode="_-* #,##0.00_р_._-;\-* #,##0.00_р_._-;_-* &quot;-&quot;_р_._-;_-@_-"/>
    <numFmt numFmtId="177" formatCode="0.0%"/>
    <numFmt numFmtId="178" formatCode="0.0000"/>
    <numFmt numFmtId="179" formatCode="0.000"/>
    <numFmt numFmtId="180" formatCode="0.0"/>
    <numFmt numFmtId="181" formatCode="_-* #,##0.0_р_._-;\-* #,##0.0_р_._-;_-* &quot;-&quot;??_р_._-;_-@_-"/>
    <numFmt numFmtId="182" formatCode="_-* #,##0.0_р_._-;\-* #,##0.0_р_._-;_-* &quot;-&quot;?_р_._-;_-@_-"/>
    <numFmt numFmtId="183" formatCode="_-* #,##0_р_._-;\-* #,##0_р_._-;_-* &quot;-&quot;??_р_._-;_-@_-"/>
    <numFmt numFmtId="184" formatCode="0.000000"/>
    <numFmt numFmtId="185" formatCode="0.00000"/>
    <numFmt numFmtId="186" formatCode="#,##0.0"/>
    <numFmt numFmtId="187" formatCode="0.000%"/>
    <numFmt numFmtId="188" formatCode="_-* #,##0.000_р_._-;\-* #,##0.000_р_._-;_-* &quot;-&quot;??_р_._-;_-@_-"/>
    <numFmt numFmtId="189" formatCode="_-* #,##0.0&quot;р.&quot;_-;\-* #,##0.0&quot;р.&quot;_-;_-* &quot;-&quot;&quot;р.&quot;_-;_-@_-"/>
    <numFmt numFmtId="190" formatCode="0.00000000"/>
    <numFmt numFmtId="191" formatCode="0.0000000"/>
    <numFmt numFmtId="192" formatCode="0.000000000"/>
    <numFmt numFmtId="193" formatCode="#,##0_р_."/>
    <numFmt numFmtId="194" formatCode="#,##0.0_р_."/>
    <numFmt numFmtId="195" formatCode="_-* #,##0.0000_р_._-;\-* #,##0.0000_р_._-;_-* &quot;-&quot;??_р_._-;_-@_-"/>
    <numFmt numFmtId="196" formatCode="_-* #,##0.000_р_._-;\-* #,##0.000_р_._-;_-* &quot;-&quot;_р_._-;_-@_-"/>
    <numFmt numFmtId="197" formatCode="[$€-2]\ ###,000_);[Red]\([$€-2]\ ###,000\)"/>
    <numFmt numFmtId="198" formatCode="_(* #,##0.000_);_(* \(#,##0.000\);_(* &quot;-&quot;??_);_(@_)"/>
    <numFmt numFmtId="199" formatCode="_(* #,##0.0_);_(* \(#,##0.0\);_(* &quot;-&quot;??_);_(@_)"/>
    <numFmt numFmtId="200" formatCode="_(* #,##0_);_(* \(#,##0\);_(* &quot;-&quot;??_);_(@_)"/>
    <numFmt numFmtId="201" formatCode="#,##0.0_ ;[Red]\-#,##0.0\ "/>
    <numFmt numFmtId="202" formatCode="#,##0.0_ ;\-#,##0.0\ "/>
    <numFmt numFmtId="203" formatCode="#,##0_ ;\-#,##0\ "/>
    <numFmt numFmtId="204" formatCode="[$-FC19]d\ mmmm\ yyyy\ &quot;г.&quot;"/>
    <numFmt numFmtId="205" formatCode="#,##0.00_р_."/>
    <numFmt numFmtId="206" formatCode="#,##0.00&quot;р.&quot;"/>
  </numFmts>
  <fonts count="44">
    <font>
      <sz val="10"/>
      <name val="Arial"/>
      <family val="0"/>
    </font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62" applyFont="1" applyFill="1" applyAlignment="1">
      <alignment vertical="top"/>
      <protection/>
    </xf>
    <xf numFmtId="0" fontId="4" fillId="0" borderId="0" xfId="62" applyFont="1" applyFill="1" applyAlignment="1">
      <alignment horizontal="left" vertical="top"/>
      <protection/>
    </xf>
    <xf numFmtId="0" fontId="4" fillId="0" borderId="0" xfId="63" applyNumberFormat="1" applyFont="1" applyFill="1" applyBorder="1" applyAlignment="1" applyProtection="1">
      <alignment vertical="top"/>
      <protection/>
    </xf>
    <xf numFmtId="0" fontId="4" fillId="0" borderId="10" xfId="63" applyNumberFormat="1" applyFont="1" applyFill="1" applyBorder="1" applyAlignment="1" applyProtection="1">
      <alignment horizontal="center" vertical="center" wrapText="1"/>
      <protection/>
    </xf>
    <xf numFmtId="0" fontId="4" fillId="0" borderId="0" xfId="63" applyNumberFormat="1" applyFont="1" applyFill="1" applyBorder="1" applyAlignment="1" applyProtection="1">
      <alignment horizontal="center" vertical="center" wrapText="1"/>
      <protection/>
    </xf>
    <xf numFmtId="0" fontId="5" fillId="0" borderId="0" xfId="63" applyNumberFormat="1" applyFont="1" applyFill="1" applyBorder="1" applyAlignment="1" applyProtection="1">
      <alignment vertical="top"/>
      <protection/>
    </xf>
    <xf numFmtId="0" fontId="4" fillId="0" borderId="0" xfId="63" applyNumberFormat="1" applyFont="1" applyFill="1" applyBorder="1" applyAlignment="1" applyProtection="1">
      <alignment vertical="top" wrapText="1"/>
      <protection/>
    </xf>
    <xf numFmtId="0" fontId="4" fillId="0" borderId="10" xfId="63" applyNumberFormat="1" applyFont="1" applyFill="1" applyBorder="1" applyAlignment="1" applyProtection="1">
      <alignment horizontal="center" vertical="center" wrapText="1"/>
      <protection/>
    </xf>
    <xf numFmtId="0" fontId="5" fillId="0" borderId="10" xfId="63" applyNumberFormat="1" applyFont="1" applyFill="1" applyBorder="1" applyAlignment="1" applyProtection="1">
      <alignment vertical="top" wrapText="1"/>
      <protection/>
    </xf>
    <xf numFmtId="171" fontId="4" fillId="0" borderId="0" xfId="72" applyFont="1" applyFill="1" applyAlignment="1">
      <alignment horizontal="right" vertical="top"/>
    </xf>
    <xf numFmtId="49" fontId="4" fillId="0" borderId="10" xfId="72" applyNumberFormat="1" applyFont="1" applyFill="1" applyBorder="1" applyAlignment="1" applyProtection="1">
      <alignment horizontal="center" vertical="center" wrapText="1"/>
      <protection/>
    </xf>
    <xf numFmtId="0" fontId="4" fillId="0" borderId="10" xfId="64" applyNumberFormat="1" applyFont="1" applyFill="1" applyBorder="1" applyAlignment="1" applyProtection="1">
      <alignment vertical="top" wrapText="1"/>
      <protection/>
    </xf>
    <xf numFmtId="0" fontId="4" fillId="0" borderId="11" xfId="63" applyNumberFormat="1" applyFont="1" applyFill="1" applyBorder="1" applyAlignment="1" applyProtection="1">
      <alignment horizontal="center" vertical="center" wrapText="1"/>
      <protection/>
    </xf>
    <xf numFmtId="0" fontId="4" fillId="0" borderId="0" xfId="63" applyNumberFormat="1" applyFont="1" applyFill="1" applyBorder="1" applyAlignment="1" applyProtection="1">
      <alignment horizontal="center" vertical="top"/>
      <protection/>
    </xf>
    <xf numFmtId="0" fontId="5" fillId="0" borderId="0" xfId="63" applyNumberFormat="1" applyFont="1" applyFill="1" applyBorder="1" applyAlignment="1" applyProtection="1">
      <alignment vertical="top"/>
      <protection/>
    </xf>
    <xf numFmtId="0" fontId="4" fillId="0" borderId="0" xfId="63" applyNumberFormat="1" applyFont="1" applyFill="1" applyBorder="1" applyAlignment="1" applyProtection="1">
      <alignment vertical="top"/>
      <protection/>
    </xf>
    <xf numFmtId="171" fontId="4" fillId="0" borderId="0" xfId="72" applyFont="1" applyFill="1" applyAlignment="1">
      <alignment horizontal="right" vertical="top"/>
    </xf>
    <xf numFmtId="0" fontId="4" fillId="0" borderId="0" xfId="63" applyNumberFormat="1" applyFont="1" applyFill="1" applyBorder="1" applyAlignment="1" applyProtection="1">
      <alignment horizontal="center" vertical="center" wrapText="1"/>
      <protection/>
    </xf>
    <xf numFmtId="0" fontId="4" fillId="0" borderId="10" xfId="63" applyNumberFormat="1" applyFont="1" applyFill="1" applyBorder="1" applyAlignment="1" applyProtection="1">
      <alignment vertical="top"/>
      <protection/>
    </xf>
    <xf numFmtId="171" fontId="4" fillId="0" borderId="10" xfId="72" applyFont="1" applyFill="1" applyBorder="1" applyAlignment="1" applyProtection="1">
      <alignment horizontal="right" vertical="top"/>
      <protection/>
    </xf>
    <xf numFmtId="171" fontId="4" fillId="0" borderId="10" xfId="72" applyFont="1" applyFill="1" applyBorder="1" applyAlignment="1" applyProtection="1">
      <alignment vertical="top"/>
      <protection/>
    </xf>
    <xf numFmtId="171" fontId="4" fillId="0" borderId="10" xfId="72" applyFont="1" applyFill="1" applyBorder="1" applyAlignment="1" applyProtection="1">
      <alignment horizontal="right" vertical="top" wrapText="1"/>
      <protection/>
    </xf>
    <xf numFmtId="171" fontId="4" fillId="0" borderId="10" xfId="72" applyFont="1" applyFill="1" applyBorder="1" applyAlignment="1" applyProtection="1">
      <alignment horizontal="right" vertical="top"/>
      <protection/>
    </xf>
    <xf numFmtId="171" fontId="4" fillId="0" borderId="10" xfId="72" applyFont="1" applyFill="1" applyBorder="1" applyAlignment="1" applyProtection="1">
      <alignment vertical="top"/>
      <protection/>
    </xf>
    <xf numFmtId="0" fontId="5" fillId="33" borderId="10" xfId="63" applyNumberFormat="1" applyFont="1" applyFill="1" applyBorder="1" applyAlignment="1" applyProtection="1">
      <alignment horizontal="center" vertical="center" wrapText="1"/>
      <protection/>
    </xf>
    <xf numFmtId="0" fontId="5" fillId="33" borderId="10" xfId="63" applyNumberFormat="1" applyFont="1" applyFill="1" applyBorder="1" applyAlignment="1" applyProtection="1">
      <alignment vertical="top"/>
      <protection/>
    </xf>
    <xf numFmtId="43" fontId="4" fillId="0" borderId="10" xfId="63" applyNumberFormat="1" applyFont="1" applyFill="1" applyBorder="1" applyAlignment="1" applyProtection="1">
      <alignment vertical="top"/>
      <protection/>
    </xf>
    <xf numFmtId="0" fontId="5" fillId="0" borderId="10" xfId="63" applyNumberFormat="1" applyFont="1" applyFill="1" applyBorder="1" applyAlignment="1" applyProtection="1">
      <alignment vertical="top"/>
      <protection/>
    </xf>
    <xf numFmtId="0" fontId="4" fillId="34" borderId="10" xfId="0" applyFont="1" applyFill="1" applyBorder="1" applyAlignment="1">
      <alignment vertical="top" wrapText="1"/>
    </xf>
    <xf numFmtId="0" fontId="4" fillId="0" borderId="10" xfId="60" applyFont="1" applyFill="1" applyBorder="1" applyAlignment="1">
      <alignment vertical="top" wrapText="1"/>
      <protection/>
    </xf>
    <xf numFmtId="0" fontId="4" fillId="34" borderId="10" xfId="54" applyFont="1" applyFill="1" applyBorder="1" applyAlignment="1">
      <alignment vertical="top" wrapText="1"/>
      <protection/>
    </xf>
    <xf numFmtId="181" fontId="4" fillId="34" borderId="10" xfId="0" applyNumberFormat="1" applyFont="1" applyFill="1" applyBorder="1" applyAlignment="1">
      <alignment vertical="center" wrapText="1"/>
    </xf>
    <xf numFmtId="0" fontId="4" fillId="34" borderId="10" xfId="55" applyFont="1" applyFill="1" applyBorder="1" applyAlignment="1">
      <alignment vertical="top" wrapText="1"/>
      <protection/>
    </xf>
    <xf numFmtId="0" fontId="4" fillId="34" borderId="10" xfId="62" applyFont="1" applyFill="1" applyBorder="1" applyAlignment="1">
      <alignment vertical="top" wrapText="1"/>
      <protection/>
    </xf>
    <xf numFmtId="0" fontId="4" fillId="34" borderId="10" xfId="56" applyFont="1" applyFill="1" applyBorder="1" applyAlignment="1">
      <alignment vertical="top" wrapText="1"/>
      <protection/>
    </xf>
    <xf numFmtId="0" fontId="4" fillId="34" borderId="10" xfId="57" applyFont="1" applyFill="1" applyBorder="1" applyAlignment="1">
      <alignment vertical="top" wrapText="1"/>
      <protection/>
    </xf>
    <xf numFmtId="0" fontId="5" fillId="33" borderId="11" xfId="63" applyNumberFormat="1" applyFont="1" applyFill="1" applyBorder="1" applyAlignment="1" applyProtection="1">
      <alignment vertical="top"/>
      <protection/>
    </xf>
    <xf numFmtId="0" fontId="4" fillId="0" borderId="10" xfId="0" applyFont="1" applyFill="1" applyBorder="1" applyAlignment="1" applyProtection="1">
      <alignment vertical="top" wrapText="1"/>
      <protection/>
    </xf>
    <xf numFmtId="43" fontId="4" fillId="0" borderId="10" xfId="63" applyNumberFormat="1" applyFont="1" applyFill="1" applyBorder="1" applyAlignment="1" applyProtection="1">
      <alignment horizontal="right" vertical="top"/>
      <protection/>
    </xf>
    <xf numFmtId="0" fontId="4" fillId="0" borderId="10" xfId="0" applyFont="1" applyFill="1" applyBorder="1" applyAlignment="1">
      <alignment vertical="top" wrapText="1"/>
    </xf>
    <xf numFmtId="2" fontId="43" fillId="35" borderId="10" xfId="0" applyNumberFormat="1" applyFont="1" applyFill="1" applyBorder="1" applyAlignment="1">
      <alignment vertical="top" wrapText="1"/>
    </xf>
    <xf numFmtId="0" fontId="43" fillId="0" borderId="10" xfId="0" applyFont="1" applyBorder="1" applyAlignment="1">
      <alignment horizontal="justify" vertical="top" wrapText="1"/>
    </xf>
    <xf numFmtId="0" fontId="4" fillId="0" borderId="10" xfId="59" applyFont="1" applyFill="1" applyBorder="1" applyAlignment="1">
      <alignment vertical="top" wrapText="1"/>
      <protection/>
    </xf>
    <xf numFmtId="0" fontId="4" fillId="0" borderId="10" xfId="61" applyFont="1" applyFill="1" applyBorder="1" applyAlignment="1">
      <alignment vertical="top" wrapText="1"/>
      <protection/>
    </xf>
    <xf numFmtId="0" fontId="43" fillId="0" borderId="10" xfId="0" applyFont="1" applyFill="1" applyBorder="1" applyAlignment="1">
      <alignment horizontal="justify" vertical="top" wrapText="1"/>
    </xf>
    <xf numFmtId="0" fontId="4" fillId="0" borderId="10" xfId="63" applyNumberFormat="1" applyFont="1" applyFill="1" applyBorder="1" applyAlignment="1" applyProtection="1">
      <alignment vertical="top"/>
      <protection/>
    </xf>
    <xf numFmtId="171" fontId="5" fillId="0" borderId="10" xfId="63" applyNumberFormat="1" applyFont="1" applyFill="1" applyBorder="1" applyAlignment="1" applyProtection="1">
      <alignment vertical="top"/>
      <protection/>
    </xf>
    <xf numFmtId="0" fontId="4" fillId="34" borderId="10" xfId="62" applyFont="1" applyFill="1" applyBorder="1" applyAlignment="1">
      <alignment horizontal="left" vertical="top" wrapText="1"/>
      <protection/>
    </xf>
    <xf numFmtId="49" fontId="4" fillId="0" borderId="0" xfId="63" applyNumberFormat="1" applyFont="1" applyFill="1" applyBorder="1" applyAlignment="1" applyProtection="1">
      <alignment horizontal="center" vertical="top"/>
      <protection/>
    </xf>
    <xf numFmtId="49" fontId="4" fillId="34" borderId="10" xfId="62" applyNumberFormat="1" applyFont="1" applyFill="1" applyBorder="1" applyAlignment="1">
      <alignment horizontal="center" vertical="top" wrapText="1" shrinkToFit="1"/>
      <protection/>
    </xf>
    <xf numFmtId="0" fontId="4" fillId="34" borderId="10" xfId="0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center" vertical="top" shrinkToFit="1"/>
    </xf>
    <xf numFmtId="0" fontId="4" fillId="0" borderId="10" xfId="63" applyNumberFormat="1" applyFont="1" applyFill="1" applyBorder="1" applyAlignment="1" applyProtection="1">
      <alignment vertical="top" wrapText="1"/>
      <protection/>
    </xf>
    <xf numFmtId="43" fontId="4" fillId="0" borderId="0" xfId="63" applyNumberFormat="1" applyFont="1" applyFill="1" applyBorder="1" applyAlignment="1" applyProtection="1">
      <alignment vertical="top"/>
      <protection/>
    </xf>
    <xf numFmtId="49" fontId="4" fillId="0" borderId="0" xfId="63" applyNumberFormat="1" applyFont="1" applyFill="1" applyBorder="1" applyAlignment="1" applyProtection="1">
      <alignment horizontal="center" vertical="top" wrapText="1"/>
      <protection/>
    </xf>
    <xf numFmtId="49" fontId="4" fillId="0" borderId="0" xfId="62" applyNumberFormat="1" applyFont="1" applyFill="1" applyAlignment="1">
      <alignment horizontal="center" vertical="top"/>
      <protection/>
    </xf>
    <xf numFmtId="49" fontId="4" fillId="0" borderId="10" xfId="72" applyNumberFormat="1" applyFont="1" applyFill="1" applyBorder="1" applyAlignment="1" applyProtection="1">
      <alignment horizontal="center" vertical="top" wrapText="1"/>
      <protection/>
    </xf>
    <xf numFmtId="49" fontId="4" fillId="0" borderId="10" xfId="64" applyNumberFormat="1" applyFont="1" applyFill="1" applyBorder="1" applyAlignment="1" applyProtection="1">
      <alignment horizontal="center" vertical="top" wrapText="1"/>
      <protection/>
    </xf>
    <xf numFmtId="49" fontId="4" fillId="34" borderId="10" xfId="62" applyNumberFormat="1" applyFont="1" applyFill="1" applyBorder="1" applyAlignment="1">
      <alignment horizontal="center" vertical="top" wrapText="1"/>
      <protection/>
    </xf>
    <xf numFmtId="49" fontId="4" fillId="34" borderId="10" xfId="0" applyNumberFormat="1" applyFont="1" applyFill="1" applyBorder="1" applyAlignment="1">
      <alignment horizontal="center" vertical="top" wrapText="1"/>
    </xf>
    <xf numFmtId="49" fontId="4" fillId="0" borderId="10" xfId="59" applyNumberFormat="1" applyFont="1" applyFill="1" applyBorder="1" applyAlignment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34" borderId="10" xfId="54" applyNumberFormat="1" applyFont="1" applyFill="1" applyBorder="1" applyAlignment="1">
      <alignment horizontal="center" vertical="top" wrapText="1"/>
      <protection/>
    </xf>
    <xf numFmtId="49" fontId="4" fillId="0" borderId="10" xfId="60" applyNumberFormat="1" applyFont="1" applyFill="1" applyBorder="1" applyAlignment="1">
      <alignment horizontal="center" vertical="top" wrapText="1"/>
      <protection/>
    </xf>
    <xf numFmtId="49" fontId="4" fillId="34" borderId="10" xfId="56" applyNumberFormat="1" applyFont="1" applyFill="1" applyBorder="1" applyAlignment="1">
      <alignment horizontal="center" vertical="top" wrapText="1"/>
      <protection/>
    </xf>
    <xf numFmtId="49" fontId="43" fillId="35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34" borderId="10" xfId="55" applyNumberFormat="1" applyFont="1" applyFill="1" applyBorder="1" applyAlignment="1">
      <alignment horizontal="center" vertical="top" wrapText="1"/>
      <protection/>
    </xf>
    <xf numFmtId="49" fontId="4" fillId="0" borderId="10" xfId="61" applyNumberFormat="1" applyFont="1" applyFill="1" applyBorder="1" applyAlignment="1">
      <alignment horizontal="center" vertical="top" wrapText="1"/>
      <protection/>
    </xf>
    <xf numFmtId="49" fontId="43" fillId="0" borderId="10" xfId="0" applyNumberFormat="1" applyFont="1" applyBorder="1" applyAlignment="1">
      <alignment horizontal="center" vertical="top" wrapText="1"/>
    </xf>
    <xf numFmtId="49" fontId="4" fillId="34" borderId="10" xfId="57" applyNumberFormat="1" applyFont="1" applyFill="1" applyBorder="1" applyAlignment="1">
      <alignment horizontal="center" vertical="top" wrapText="1"/>
      <protection/>
    </xf>
    <xf numFmtId="49" fontId="43" fillId="0" borderId="10" xfId="0" applyNumberFormat="1" applyFont="1" applyFill="1" applyBorder="1" applyAlignment="1">
      <alignment horizontal="center" vertical="top" wrapText="1"/>
    </xf>
    <xf numFmtId="49" fontId="4" fillId="0" borderId="10" xfId="63" applyNumberFormat="1" applyFont="1" applyFill="1" applyBorder="1" applyAlignment="1" applyProtection="1">
      <alignment horizontal="center" vertical="top" wrapText="1"/>
      <protection/>
    </xf>
    <xf numFmtId="171" fontId="4" fillId="0" borderId="0" xfId="63" applyNumberFormat="1" applyFont="1" applyFill="1" applyBorder="1" applyAlignment="1" applyProtection="1">
      <alignment vertical="top"/>
      <protection/>
    </xf>
    <xf numFmtId="43" fontId="4" fillId="0" borderId="0" xfId="63" applyNumberFormat="1" applyFont="1" applyFill="1" applyBorder="1" applyAlignment="1" applyProtection="1">
      <alignment vertical="top"/>
      <protection/>
    </xf>
    <xf numFmtId="0" fontId="4" fillId="0" borderId="10" xfId="64" applyNumberFormat="1" applyFont="1" applyFill="1" applyBorder="1" applyAlignment="1" applyProtection="1">
      <alignment horizontal="left" vertical="top" wrapText="1"/>
      <protection/>
    </xf>
    <xf numFmtId="0" fontId="4" fillId="34" borderId="10" xfId="64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171" fontId="4" fillId="0" borderId="10" xfId="72" applyFont="1" applyFill="1" applyBorder="1" applyAlignment="1" applyProtection="1">
      <alignment horizontal="center" vertical="center" wrapText="1"/>
      <protection/>
    </xf>
    <xf numFmtId="0" fontId="4" fillId="0" borderId="10" xfId="63" applyNumberFormat="1" applyFont="1" applyFill="1" applyBorder="1" applyAlignment="1" applyProtection="1">
      <alignment horizontal="center" vertical="center" wrapText="1"/>
      <protection/>
    </xf>
    <xf numFmtId="0" fontId="4" fillId="0" borderId="0" xfId="63" applyNumberFormat="1" applyFont="1" applyFill="1" applyBorder="1" applyAlignment="1" applyProtection="1">
      <alignment horizontal="center" vertical="top"/>
      <protection/>
    </xf>
    <xf numFmtId="0" fontId="4" fillId="0" borderId="0" xfId="63" applyNumberFormat="1" applyFont="1" applyFill="1" applyBorder="1" applyAlignment="1" applyProtection="1">
      <alignment horizontal="center" vertical="top" wrapText="1"/>
      <protection/>
    </xf>
    <xf numFmtId="0" fontId="4" fillId="0" borderId="12" xfId="63" applyNumberFormat="1" applyFont="1" applyFill="1" applyBorder="1" applyAlignment="1" applyProtection="1">
      <alignment horizontal="center" vertical="top"/>
      <protection/>
    </xf>
    <xf numFmtId="0" fontId="4" fillId="0" borderId="13" xfId="63" applyNumberFormat="1" applyFont="1" applyFill="1" applyBorder="1" applyAlignment="1" applyProtection="1">
      <alignment horizontal="center" vertical="top"/>
      <protection/>
    </xf>
    <xf numFmtId="0" fontId="4" fillId="0" borderId="14" xfId="63" applyNumberFormat="1" applyFont="1" applyFill="1" applyBorder="1" applyAlignment="1" applyProtection="1">
      <alignment horizontal="center" vertical="top"/>
      <protection/>
    </xf>
    <xf numFmtId="49" fontId="4" fillId="0" borderId="15" xfId="63" applyNumberFormat="1" applyFont="1" applyFill="1" applyBorder="1" applyAlignment="1" applyProtection="1">
      <alignment horizontal="center" vertical="center" wrapText="1"/>
      <protection/>
    </xf>
    <xf numFmtId="49" fontId="4" fillId="0" borderId="11" xfId="63" applyNumberFormat="1" applyFont="1" applyFill="1" applyBorder="1" applyAlignment="1" applyProtection="1">
      <alignment horizontal="center" vertical="center" wrapText="1"/>
      <protection/>
    </xf>
    <xf numFmtId="171" fontId="4" fillId="0" borderId="10" xfId="72" applyFont="1" applyFill="1" applyBorder="1" applyAlignment="1" applyProtection="1">
      <alignment horizontal="center" vertical="center" wrapText="1"/>
      <protection/>
    </xf>
    <xf numFmtId="0" fontId="4" fillId="0" borderId="10" xfId="63" applyNumberFormat="1" applyFont="1" applyFill="1" applyBorder="1" applyAlignment="1" applyProtection="1">
      <alignment horizontal="center" vertical="center" wrapText="1"/>
      <protection/>
    </xf>
    <xf numFmtId="0" fontId="4" fillId="0" borderId="0" xfId="63" applyNumberFormat="1" applyFont="1" applyFill="1" applyBorder="1" applyAlignment="1" applyProtection="1">
      <alignment horizontal="center" vertical="top"/>
      <protection/>
    </xf>
    <xf numFmtId="0" fontId="4" fillId="0" borderId="0" xfId="63" applyNumberFormat="1" applyFont="1" applyFill="1" applyBorder="1" applyAlignment="1" applyProtection="1">
      <alignment horizontal="center" vertical="top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4" xfId="57"/>
    <cellStyle name="Обычный 2" xfId="58"/>
    <cellStyle name="Обычный 5" xfId="59"/>
    <cellStyle name="Обычный 6" xfId="60"/>
    <cellStyle name="Обычный 7" xfId="61"/>
    <cellStyle name="Обычный_Приложение 6, 7 раздел подраздел" xfId="62"/>
    <cellStyle name="Обычный_Программы1" xfId="63"/>
    <cellStyle name="Обычный_Программы1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Финансовый 2 2" xfId="75"/>
    <cellStyle name="Хороший" xfId="76"/>
  </cellStyles>
  <dxfs count="1">
    <dxf/>
  </dxfs>
  <tableStyles count="1" defaultTableStyle="TableStyleMedium9" defaultPivotStyle="PivotStyleLight16">
    <tableStyle name="Стиль таблицы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zoomScale="110" zoomScaleNormal="110" zoomScalePageLayoutView="0" workbookViewId="0" topLeftCell="A1">
      <selection activeCell="G127" sqref="G127"/>
    </sheetView>
  </sheetViews>
  <sheetFormatPr defaultColWidth="9.140625" defaultRowHeight="12.75"/>
  <cols>
    <col min="1" max="1" width="4.140625" style="16" customWidth="1"/>
    <col min="2" max="2" width="30.7109375" style="7" customWidth="1"/>
    <col min="3" max="3" width="8.140625" style="55" customWidth="1"/>
    <col min="4" max="4" width="15.00390625" style="16" customWidth="1"/>
    <col min="5" max="5" width="10.57421875" style="15" hidden="1" customWidth="1"/>
    <col min="6" max="6" width="16.8515625" style="16" hidden="1" customWidth="1"/>
    <col min="7" max="7" width="15.140625" style="16" customWidth="1"/>
    <col min="8" max="8" width="13.421875" style="16" customWidth="1"/>
    <col min="9" max="9" width="15.57421875" style="16" customWidth="1"/>
    <col min="10" max="16384" width="9.140625" style="16" customWidth="1"/>
  </cols>
  <sheetData>
    <row r="1" ht="16.5">
      <c r="G1" s="1" t="s">
        <v>107</v>
      </c>
    </row>
    <row r="2" ht="16.5">
      <c r="G2" s="2" t="s">
        <v>8</v>
      </c>
    </row>
    <row r="3" ht="16.5">
      <c r="G3" s="2" t="s">
        <v>12</v>
      </c>
    </row>
    <row r="4" ht="16.5">
      <c r="G4" s="2" t="s">
        <v>18</v>
      </c>
    </row>
    <row r="5" ht="16.5">
      <c r="G5" s="2" t="s">
        <v>19</v>
      </c>
    </row>
    <row r="6" spans="2:3" ht="16.5">
      <c r="B6" s="2"/>
      <c r="C6" s="56"/>
    </row>
    <row r="7" spans="1:9" ht="16.5">
      <c r="A7" s="81" t="s">
        <v>4</v>
      </c>
      <c r="B7" s="81"/>
      <c r="C7" s="81"/>
      <c r="D7" s="81"/>
      <c r="E7" s="81"/>
      <c r="F7" s="81"/>
      <c r="G7" s="81"/>
      <c r="H7" s="81"/>
      <c r="I7" s="81"/>
    </row>
    <row r="8" spans="1:9" ht="56.25" customHeight="1">
      <c r="A8" s="82" t="s">
        <v>60</v>
      </c>
      <c r="B8" s="82"/>
      <c r="C8" s="82"/>
      <c r="D8" s="82"/>
      <c r="E8" s="82"/>
      <c r="F8" s="82"/>
      <c r="G8" s="82"/>
      <c r="H8" s="82"/>
      <c r="I8" s="82"/>
    </row>
    <row r="9" spans="2:9" ht="16.5">
      <c r="B9" s="14"/>
      <c r="C9" s="49"/>
      <c r="I9" s="17" t="s">
        <v>2</v>
      </c>
    </row>
    <row r="10" spans="1:9" ht="16.5">
      <c r="A10" s="80" t="s">
        <v>0</v>
      </c>
      <c r="B10" s="80" t="s">
        <v>5</v>
      </c>
      <c r="C10" s="86" t="s">
        <v>64</v>
      </c>
      <c r="D10" s="79" t="s">
        <v>13</v>
      </c>
      <c r="E10" s="28"/>
      <c r="F10" s="19"/>
      <c r="G10" s="83" t="s">
        <v>14</v>
      </c>
      <c r="H10" s="84"/>
      <c r="I10" s="85"/>
    </row>
    <row r="11" spans="1:9" s="18" customFormat="1" ht="33">
      <c r="A11" s="80"/>
      <c r="B11" s="80"/>
      <c r="C11" s="87"/>
      <c r="D11" s="79"/>
      <c r="E11" s="25"/>
      <c r="F11" s="8"/>
      <c r="G11" s="8" t="s">
        <v>15</v>
      </c>
      <c r="H11" s="8" t="s">
        <v>16</v>
      </c>
      <c r="I11" s="8" t="s">
        <v>17</v>
      </c>
    </row>
    <row r="12" spans="1:9" s="18" customFormat="1" ht="16.5">
      <c r="A12" s="8">
        <v>1</v>
      </c>
      <c r="B12" s="8">
        <v>2</v>
      </c>
      <c r="C12" s="57" t="s">
        <v>6</v>
      </c>
      <c r="D12" s="8">
        <v>4</v>
      </c>
      <c r="E12" s="8"/>
      <c r="F12" s="8">
        <v>4</v>
      </c>
      <c r="G12" s="8">
        <v>5</v>
      </c>
      <c r="H12" s="8">
        <v>6</v>
      </c>
      <c r="I12" s="8">
        <v>7</v>
      </c>
    </row>
    <row r="13" spans="1:9" ht="99">
      <c r="A13" s="19">
        <v>1</v>
      </c>
      <c r="B13" s="12" t="s">
        <v>53</v>
      </c>
      <c r="C13" s="58"/>
      <c r="D13" s="27">
        <f aca="true" t="shared" si="0" ref="D13:D113">SUM(G13:I13)</f>
        <v>94500</v>
      </c>
      <c r="E13" s="26"/>
      <c r="F13" s="19"/>
      <c r="G13" s="21">
        <v>94500</v>
      </c>
      <c r="H13" s="19"/>
      <c r="I13" s="19"/>
    </row>
    <row r="14" spans="1:9" ht="16.5">
      <c r="A14" s="19"/>
      <c r="B14" s="48" t="s">
        <v>63</v>
      </c>
      <c r="C14" s="59" t="s">
        <v>65</v>
      </c>
      <c r="D14" s="27">
        <f t="shared" si="0"/>
        <v>94500</v>
      </c>
      <c r="E14" s="26"/>
      <c r="F14" s="19"/>
      <c r="G14" s="21">
        <v>94500</v>
      </c>
      <c r="H14" s="19"/>
      <c r="I14" s="19"/>
    </row>
    <row r="15" spans="1:9" ht="99">
      <c r="A15" s="19">
        <v>2</v>
      </c>
      <c r="B15" s="29" t="s">
        <v>29</v>
      </c>
      <c r="C15" s="60"/>
      <c r="D15" s="27">
        <f>SUM(G15:I15)</f>
        <v>218</v>
      </c>
      <c r="E15" s="26"/>
      <c r="F15" s="19"/>
      <c r="G15" s="27">
        <v>218</v>
      </c>
      <c r="H15" s="19"/>
      <c r="I15" s="19"/>
    </row>
    <row r="16" spans="1:9" ht="66">
      <c r="A16" s="19"/>
      <c r="B16" s="48" t="s">
        <v>66</v>
      </c>
      <c r="C16" s="60" t="s">
        <v>67</v>
      </c>
      <c r="D16" s="27">
        <f>SUM(G16:I16)</f>
        <v>218</v>
      </c>
      <c r="E16" s="26"/>
      <c r="F16" s="19"/>
      <c r="G16" s="27">
        <v>218</v>
      </c>
      <c r="H16" s="19"/>
      <c r="I16" s="19"/>
    </row>
    <row r="17" spans="1:9" ht="115.5">
      <c r="A17" s="19">
        <v>3</v>
      </c>
      <c r="B17" s="43" t="s">
        <v>20</v>
      </c>
      <c r="C17" s="61"/>
      <c r="D17" s="27">
        <f t="shared" si="0"/>
        <v>14220.1</v>
      </c>
      <c r="E17" s="26"/>
      <c r="F17" s="19"/>
      <c r="G17" s="27">
        <f>13820.1+400</f>
        <v>14220.1</v>
      </c>
      <c r="H17" s="19"/>
      <c r="I17" s="19"/>
    </row>
    <row r="18" spans="1:9" ht="49.5">
      <c r="A18" s="19"/>
      <c r="B18" s="48" t="s">
        <v>68</v>
      </c>
      <c r="C18" s="61" t="s">
        <v>70</v>
      </c>
      <c r="D18" s="27">
        <f t="shared" si="0"/>
        <v>13820.1</v>
      </c>
      <c r="E18" s="26"/>
      <c r="F18" s="19"/>
      <c r="G18" s="27">
        <v>13820.1</v>
      </c>
      <c r="H18" s="19"/>
      <c r="I18" s="19"/>
    </row>
    <row r="19" spans="1:9" ht="33">
      <c r="A19" s="19"/>
      <c r="B19" s="48" t="s">
        <v>69</v>
      </c>
      <c r="C19" s="61" t="s">
        <v>71</v>
      </c>
      <c r="D19" s="27">
        <f t="shared" si="0"/>
        <v>400</v>
      </c>
      <c r="E19" s="26"/>
      <c r="F19" s="19"/>
      <c r="G19" s="27">
        <v>400</v>
      </c>
      <c r="H19" s="19"/>
      <c r="I19" s="19"/>
    </row>
    <row r="20" spans="1:9" ht="99">
      <c r="A20" s="19">
        <v>4</v>
      </c>
      <c r="B20" s="29" t="s">
        <v>30</v>
      </c>
      <c r="C20" s="60"/>
      <c r="D20" s="27">
        <f t="shared" si="0"/>
        <v>27114.51</v>
      </c>
      <c r="E20" s="26"/>
      <c r="F20" s="19"/>
      <c r="G20" s="27">
        <v>27114.51</v>
      </c>
      <c r="H20" s="19"/>
      <c r="I20" s="19"/>
    </row>
    <row r="21" spans="1:9" ht="33">
      <c r="A21" s="19"/>
      <c r="B21" s="48" t="s">
        <v>69</v>
      </c>
      <c r="C21" s="61" t="s">
        <v>71</v>
      </c>
      <c r="D21" s="27">
        <f t="shared" si="0"/>
        <v>27114.51</v>
      </c>
      <c r="E21" s="26"/>
      <c r="F21" s="19"/>
      <c r="G21" s="27">
        <v>27114.51</v>
      </c>
      <c r="H21" s="19"/>
      <c r="I21" s="19"/>
    </row>
    <row r="22" spans="1:9" ht="82.5">
      <c r="A22" s="19">
        <v>5</v>
      </c>
      <c r="B22" s="38" t="s">
        <v>21</v>
      </c>
      <c r="C22" s="62"/>
      <c r="D22" s="27">
        <f t="shared" si="0"/>
        <v>16152.01</v>
      </c>
      <c r="E22" s="26"/>
      <c r="F22" s="19"/>
      <c r="G22" s="21">
        <f>SUM(G23:G25)</f>
        <v>16152.01</v>
      </c>
      <c r="H22" s="19"/>
      <c r="I22" s="19"/>
    </row>
    <row r="23" spans="1:9" ht="49.5">
      <c r="A23" s="19"/>
      <c r="B23" s="48" t="s">
        <v>68</v>
      </c>
      <c r="C23" s="62" t="s">
        <v>70</v>
      </c>
      <c r="D23" s="27">
        <f t="shared" si="0"/>
        <v>3818.2</v>
      </c>
      <c r="E23" s="26"/>
      <c r="F23" s="19"/>
      <c r="G23" s="21">
        <f>405.2+3413</f>
        <v>3818.2</v>
      </c>
      <c r="H23" s="19"/>
      <c r="I23" s="19"/>
    </row>
    <row r="24" spans="1:9" ht="33">
      <c r="A24" s="19"/>
      <c r="B24" s="48" t="s">
        <v>72</v>
      </c>
      <c r="C24" s="62" t="s">
        <v>74</v>
      </c>
      <c r="D24" s="27">
        <f t="shared" si="0"/>
        <v>2843.21</v>
      </c>
      <c r="E24" s="26"/>
      <c r="F24" s="19"/>
      <c r="G24" s="21">
        <f>2843.21</f>
        <v>2843.21</v>
      </c>
      <c r="H24" s="19"/>
      <c r="I24" s="19"/>
    </row>
    <row r="25" spans="1:9" ht="33">
      <c r="A25" s="19"/>
      <c r="B25" s="48" t="s">
        <v>73</v>
      </c>
      <c r="C25" s="62" t="s">
        <v>75</v>
      </c>
      <c r="D25" s="27">
        <f t="shared" si="0"/>
        <v>9490.6</v>
      </c>
      <c r="E25" s="26"/>
      <c r="F25" s="19"/>
      <c r="G25" s="21">
        <f>9221.1+269.5</f>
        <v>9490.6</v>
      </c>
      <c r="H25" s="19"/>
      <c r="I25" s="19"/>
    </row>
    <row r="26" spans="1:9" ht="99">
      <c r="A26" s="19">
        <v>6</v>
      </c>
      <c r="B26" s="31" t="s">
        <v>34</v>
      </c>
      <c r="C26" s="63"/>
      <c r="D26" s="27">
        <f t="shared" si="0"/>
        <v>16234</v>
      </c>
      <c r="E26" s="26"/>
      <c r="F26" s="19"/>
      <c r="G26" s="27">
        <v>16234</v>
      </c>
      <c r="H26" s="19"/>
      <c r="I26" s="19"/>
    </row>
    <row r="27" spans="1:9" ht="16.5">
      <c r="A27" s="19"/>
      <c r="B27" s="48" t="s">
        <v>76</v>
      </c>
      <c r="C27" s="50" t="s">
        <v>77</v>
      </c>
      <c r="D27" s="27">
        <f t="shared" si="0"/>
        <v>16234</v>
      </c>
      <c r="E27" s="26"/>
      <c r="F27" s="19"/>
      <c r="G27" s="27">
        <v>16234</v>
      </c>
      <c r="H27" s="19"/>
      <c r="I27" s="19"/>
    </row>
    <row r="28" spans="1:9" ht="82.5">
      <c r="A28" s="19">
        <v>7</v>
      </c>
      <c r="B28" s="30" t="s">
        <v>26</v>
      </c>
      <c r="C28" s="64"/>
      <c r="D28" s="27">
        <f t="shared" si="0"/>
        <v>7182.200000000001</v>
      </c>
      <c r="E28" s="26">
        <v>1309999</v>
      </c>
      <c r="F28" s="19"/>
      <c r="G28" s="27">
        <f>429.1+210+5000+139+1404.1</f>
        <v>7182.200000000001</v>
      </c>
      <c r="H28" s="19"/>
      <c r="I28" s="19"/>
    </row>
    <row r="29" spans="1:9" ht="49.5">
      <c r="A29" s="19"/>
      <c r="B29" s="48" t="s">
        <v>68</v>
      </c>
      <c r="C29" s="62" t="s">
        <v>70</v>
      </c>
      <c r="D29" s="27">
        <f t="shared" si="0"/>
        <v>429.1</v>
      </c>
      <c r="E29" s="26"/>
      <c r="F29" s="19"/>
      <c r="G29" s="27">
        <v>429.1</v>
      </c>
      <c r="H29" s="19"/>
      <c r="I29" s="19"/>
    </row>
    <row r="30" spans="1:9" ht="33">
      <c r="A30" s="19"/>
      <c r="B30" s="51" t="s">
        <v>78</v>
      </c>
      <c r="C30" s="52" t="s">
        <v>79</v>
      </c>
      <c r="D30" s="27">
        <f t="shared" si="0"/>
        <v>210</v>
      </c>
      <c r="E30" s="26"/>
      <c r="F30" s="19"/>
      <c r="G30" s="27">
        <v>210</v>
      </c>
      <c r="H30" s="19"/>
      <c r="I30" s="19"/>
    </row>
    <row r="31" spans="1:9" ht="16.5">
      <c r="A31" s="19"/>
      <c r="B31" s="48" t="s">
        <v>80</v>
      </c>
      <c r="C31" s="50" t="s">
        <v>81</v>
      </c>
      <c r="D31" s="27">
        <f t="shared" si="0"/>
        <v>1990.76</v>
      </c>
      <c r="E31" s="26"/>
      <c r="F31" s="19"/>
      <c r="G31" s="27">
        <v>1990.76</v>
      </c>
      <c r="H31" s="19"/>
      <c r="I31" s="19"/>
    </row>
    <row r="32" spans="1:9" ht="16.5">
      <c r="A32" s="19"/>
      <c r="B32" s="48" t="s">
        <v>82</v>
      </c>
      <c r="C32" s="50" t="s">
        <v>83</v>
      </c>
      <c r="D32" s="27">
        <f t="shared" si="0"/>
        <v>3047.84</v>
      </c>
      <c r="E32" s="26"/>
      <c r="F32" s="19"/>
      <c r="G32" s="27">
        <v>3047.84</v>
      </c>
      <c r="H32" s="19"/>
      <c r="I32" s="19"/>
    </row>
    <row r="33" spans="1:9" ht="33">
      <c r="A33" s="19"/>
      <c r="B33" s="48" t="s">
        <v>84</v>
      </c>
      <c r="C33" s="50" t="s">
        <v>85</v>
      </c>
      <c r="D33" s="27">
        <f t="shared" si="0"/>
        <v>20.3</v>
      </c>
      <c r="E33" s="26"/>
      <c r="F33" s="19"/>
      <c r="G33" s="27">
        <v>20.3</v>
      </c>
      <c r="H33" s="19"/>
      <c r="I33" s="19"/>
    </row>
    <row r="34" spans="1:9" ht="16.5">
      <c r="A34" s="19"/>
      <c r="B34" s="48" t="s">
        <v>86</v>
      </c>
      <c r="C34" s="50" t="s">
        <v>87</v>
      </c>
      <c r="D34" s="27">
        <f t="shared" si="0"/>
        <v>1484.2</v>
      </c>
      <c r="E34" s="26"/>
      <c r="F34" s="19"/>
      <c r="G34" s="27">
        <v>1484.2</v>
      </c>
      <c r="H34" s="19"/>
      <c r="I34" s="19"/>
    </row>
    <row r="35" spans="1:9" ht="115.5">
      <c r="A35" s="19">
        <v>8</v>
      </c>
      <c r="B35" s="38" t="s">
        <v>28</v>
      </c>
      <c r="C35" s="62"/>
      <c r="D35" s="27">
        <f t="shared" si="0"/>
        <v>44876.89</v>
      </c>
      <c r="E35" s="26"/>
      <c r="F35" s="19"/>
      <c r="G35" s="21">
        <v>44876.89</v>
      </c>
      <c r="H35" s="19"/>
      <c r="I35" s="19"/>
    </row>
    <row r="36" spans="1:9" ht="49.5">
      <c r="A36" s="19"/>
      <c r="B36" s="48" t="s">
        <v>68</v>
      </c>
      <c r="C36" s="62" t="s">
        <v>70</v>
      </c>
      <c r="D36" s="27">
        <f t="shared" si="0"/>
        <v>44876.89</v>
      </c>
      <c r="E36" s="26"/>
      <c r="F36" s="19"/>
      <c r="G36" s="21">
        <v>44876.89</v>
      </c>
      <c r="H36" s="19"/>
      <c r="I36" s="19"/>
    </row>
    <row r="37" spans="1:9" ht="132">
      <c r="A37" s="19">
        <v>9</v>
      </c>
      <c r="B37" s="38" t="s">
        <v>45</v>
      </c>
      <c r="C37" s="62"/>
      <c r="D37" s="27">
        <f t="shared" si="0"/>
        <v>4640</v>
      </c>
      <c r="E37" s="26"/>
      <c r="F37" s="19"/>
      <c r="G37" s="21">
        <v>4640</v>
      </c>
      <c r="H37" s="19"/>
      <c r="I37" s="19"/>
    </row>
    <row r="38" spans="1:9" ht="33">
      <c r="A38" s="19"/>
      <c r="B38" s="48" t="s">
        <v>69</v>
      </c>
      <c r="C38" s="61" t="s">
        <v>71</v>
      </c>
      <c r="D38" s="27">
        <f t="shared" si="0"/>
        <v>1000</v>
      </c>
      <c r="E38" s="26"/>
      <c r="F38" s="19"/>
      <c r="G38" s="21">
        <v>1000</v>
      </c>
      <c r="H38" s="19"/>
      <c r="I38" s="19"/>
    </row>
    <row r="39" spans="1:9" ht="33">
      <c r="A39" s="19"/>
      <c r="B39" s="48" t="s">
        <v>89</v>
      </c>
      <c r="C39" s="50" t="s">
        <v>90</v>
      </c>
      <c r="D39" s="27">
        <f t="shared" si="0"/>
        <v>1400</v>
      </c>
      <c r="E39" s="26"/>
      <c r="F39" s="19"/>
      <c r="G39" s="21">
        <v>1400</v>
      </c>
      <c r="H39" s="19"/>
      <c r="I39" s="19"/>
    </row>
    <row r="40" spans="1:9" ht="33">
      <c r="A40" s="19"/>
      <c r="B40" s="48" t="s">
        <v>91</v>
      </c>
      <c r="C40" s="50" t="s">
        <v>92</v>
      </c>
      <c r="D40" s="27">
        <f t="shared" si="0"/>
        <v>2240</v>
      </c>
      <c r="E40" s="26"/>
      <c r="F40" s="19"/>
      <c r="G40" s="21">
        <v>2240</v>
      </c>
      <c r="H40" s="19"/>
      <c r="I40" s="19"/>
    </row>
    <row r="41" spans="1:9" ht="99">
      <c r="A41" s="19">
        <v>10</v>
      </c>
      <c r="B41" s="35" t="s">
        <v>42</v>
      </c>
      <c r="C41" s="65"/>
      <c r="D41" s="27">
        <f t="shared" si="0"/>
        <v>37435.07</v>
      </c>
      <c r="E41" s="26"/>
      <c r="F41" s="19"/>
      <c r="G41" s="21">
        <v>37435.07</v>
      </c>
      <c r="H41" s="19"/>
      <c r="I41" s="19"/>
    </row>
    <row r="42" spans="1:9" ht="16.5">
      <c r="A42" s="19"/>
      <c r="B42" s="48" t="s">
        <v>93</v>
      </c>
      <c r="C42" s="50" t="s">
        <v>94</v>
      </c>
      <c r="D42" s="27">
        <f t="shared" si="0"/>
        <v>36885.07</v>
      </c>
      <c r="E42" s="26"/>
      <c r="F42" s="19"/>
      <c r="G42" s="21">
        <v>36885.07</v>
      </c>
      <c r="H42" s="19"/>
      <c r="I42" s="19"/>
    </row>
    <row r="43" spans="1:9" ht="33">
      <c r="A43" s="19"/>
      <c r="B43" s="48" t="s">
        <v>72</v>
      </c>
      <c r="C43" s="62" t="s">
        <v>74</v>
      </c>
      <c r="D43" s="27">
        <f t="shared" si="0"/>
        <v>550</v>
      </c>
      <c r="E43" s="26"/>
      <c r="F43" s="19"/>
      <c r="G43" s="21">
        <v>550</v>
      </c>
      <c r="H43" s="19"/>
      <c r="I43" s="19"/>
    </row>
    <row r="44" spans="1:9" ht="82.5">
      <c r="A44" s="19">
        <v>11</v>
      </c>
      <c r="B44" s="38" t="s">
        <v>27</v>
      </c>
      <c r="C44" s="62"/>
      <c r="D44" s="27">
        <f t="shared" si="0"/>
        <v>8299.5</v>
      </c>
      <c r="E44" s="26"/>
      <c r="F44" s="19"/>
      <c r="G44" s="21">
        <v>8299.5</v>
      </c>
      <c r="H44" s="19"/>
      <c r="I44" s="19"/>
    </row>
    <row r="45" spans="1:9" ht="49.5">
      <c r="A45" s="19"/>
      <c r="B45" s="48" t="s">
        <v>68</v>
      </c>
      <c r="C45" s="62" t="s">
        <v>70</v>
      </c>
      <c r="D45" s="27">
        <f t="shared" si="0"/>
        <v>8299.5</v>
      </c>
      <c r="E45" s="26"/>
      <c r="F45" s="19"/>
      <c r="G45" s="21">
        <v>8299.5</v>
      </c>
      <c r="H45" s="19"/>
      <c r="I45" s="19"/>
    </row>
    <row r="46" spans="1:9" ht="115.5">
      <c r="A46" s="19">
        <v>12</v>
      </c>
      <c r="B46" s="32" t="s">
        <v>11</v>
      </c>
      <c r="C46" s="60"/>
      <c r="D46" s="27">
        <f t="shared" si="0"/>
        <v>4244</v>
      </c>
      <c r="E46" s="26"/>
      <c r="F46" s="19"/>
      <c r="G46" s="27">
        <v>4244</v>
      </c>
      <c r="H46" s="19"/>
      <c r="I46" s="19"/>
    </row>
    <row r="47" spans="1:9" ht="33">
      <c r="A47" s="19"/>
      <c r="B47" s="48" t="s">
        <v>95</v>
      </c>
      <c r="C47" s="50" t="s">
        <v>96</v>
      </c>
      <c r="D47" s="27">
        <f t="shared" si="0"/>
        <v>4164</v>
      </c>
      <c r="E47" s="26"/>
      <c r="F47" s="19"/>
      <c r="G47" s="27">
        <v>4164</v>
      </c>
      <c r="H47" s="19"/>
      <c r="I47" s="19"/>
    </row>
    <row r="48" spans="1:9" ht="33">
      <c r="A48" s="19"/>
      <c r="B48" s="48" t="s">
        <v>72</v>
      </c>
      <c r="C48" s="62" t="s">
        <v>74</v>
      </c>
      <c r="D48" s="27">
        <f t="shared" si="0"/>
        <v>80</v>
      </c>
      <c r="E48" s="26"/>
      <c r="F48" s="19"/>
      <c r="G48" s="27">
        <v>80</v>
      </c>
      <c r="H48" s="19"/>
      <c r="I48" s="19"/>
    </row>
    <row r="49" spans="1:9" ht="132">
      <c r="A49" s="19">
        <v>13</v>
      </c>
      <c r="B49" s="41" t="s">
        <v>88</v>
      </c>
      <c r="C49" s="66"/>
      <c r="D49" s="21">
        <f t="shared" si="0"/>
        <v>1420651.21</v>
      </c>
      <c r="E49" s="26"/>
      <c r="F49" s="19"/>
      <c r="G49" s="21">
        <v>506883.21</v>
      </c>
      <c r="H49" s="21">
        <f>627263+286505</f>
        <v>913768</v>
      </c>
      <c r="I49" s="19"/>
    </row>
    <row r="50" spans="1:9" ht="16.5">
      <c r="A50" s="19"/>
      <c r="B50" s="48" t="s">
        <v>80</v>
      </c>
      <c r="C50" s="50" t="s">
        <v>81</v>
      </c>
      <c r="D50" s="27">
        <f t="shared" si="0"/>
        <v>530687.52</v>
      </c>
      <c r="E50" s="26"/>
      <c r="F50" s="19"/>
      <c r="G50" s="21">
        <v>244182.52</v>
      </c>
      <c r="H50" s="21">
        <v>286505</v>
      </c>
      <c r="I50" s="19"/>
    </row>
    <row r="51" spans="1:9" ht="16.5">
      <c r="A51" s="19"/>
      <c r="B51" s="48" t="s">
        <v>82</v>
      </c>
      <c r="C51" s="50" t="s">
        <v>83</v>
      </c>
      <c r="D51" s="27">
        <f t="shared" si="0"/>
        <v>869798.31</v>
      </c>
      <c r="E51" s="26"/>
      <c r="F51" s="19"/>
      <c r="G51" s="21">
        <f>112268.56+31608.75+98658</f>
        <v>242535.31</v>
      </c>
      <c r="H51" s="21">
        <v>627263</v>
      </c>
      <c r="I51" s="19"/>
    </row>
    <row r="52" spans="1:9" ht="33">
      <c r="A52" s="19"/>
      <c r="B52" s="48" t="s">
        <v>95</v>
      </c>
      <c r="C52" s="50" t="s">
        <v>96</v>
      </c>
      <c r="D52" s="27">
        <f t="shared" si="0"/>
        <v>601</v>
      </c>
      <c r="E52" s="26"/>
      <c r="F52" s="19"/>
      <c r="G52" s="21">
        <v>601</v>
      </c>
      <c r="H52" s="21"/>
      <c r="I52" s="19"/>
    </row>
    <row r="53" spans="1:9" ht="33">
      <c r="A53" s="19"/>
      <c r="B53" s="48" t="s">
        <v>84</v>
      </c>
      <c r="C53" s="50" t="s">
        <v>85</v>
      </c>
      <c r="D53" s="27">
        <f t="shared" si="0"/>
        <v>19564.38</v>
      </c>
      <c r="E53" s="26"/>
      <c r="F53" s="19"/>
      <c r="G53" s="21">
        <v>19564.38</v>
      </c>
      <c r="H53" s="19"/>
      <c r="I53" s="19"/>
    </row>
    <row r="54" spans="1:9" ht="49.5">
      <c r="A54" s="19">
        <v>14</v>
      </c>
      <c r="B54" s="40" t="s">
        <v>31</v>
      </c>
      <c r="C54" s="67"/>
      <c r="D54" s="27">
        <f t="shared" si="0"/>
        <v>255195.1</v>
      </c>
      <c r="E54" s="28"/>
      <c r="F54" s="19"/>
      <c r="G54" s="27">
        <v>255195.1</v>
      </c>
      <c r="H54" s="19"/>
      <c r="I54" s="19"/>
    </row>
    <row r="55" spans="1:9" ht="16.5">
      <c r="A55" s="19"/>
      <c r="B55" s="48" t="s">
        <v>97</v>
      </c>
      <c r="C55" s="50" t="s">
        <v>98</v>
      </c>
      <c r="D55" s="27">
        <f t="shared" si="0"/>
        <v>255195.1</v>
      </c>
      <c r="E55" s="28"/>
      <c r="F55" s="19"/>
      <c r="G55" s="27">
        <v>255195.1</v>
      </c>
      <c r="H55" s="19"/>
      <c r="I55" s="19"/>
    </row>
    <row r="56" spans="1:9" ht="82.5">
      <c r="A56" s="19">
        <v>15</v>
      </c>
      <c r="B56" s="31" t="s">
        <v>35</v>
      </c>
      <c r="C56" s="63"/>
      <c r="D56" s="27">
        <f t="shared" si="0"/>
        <v>36476.84</v>
      </c>
      <c r="E56" s="26"/>
      <c r="F56" s="19"/>
      <c r="G56" s="27">
        <v>36476.84</v>
      </c>
      <c r="H56" s="19"/>
      <c r="I56" s="19"/>
    </row>
    <row r="57" spans="1:9" ht="16.5">
      <c r="A57" s="19"/>
      <c r="B57" s="48" t="s">
        <v>76</v>
      </c>
      <c r="C57" s="50" t="s">
        <v>77</v>
      </c>
      <c r="D57" s="27">
        <f t="shared" si="0"/>
        <v>36476.84</v>
      </c>
      <c r="E57" s="26"/>
      <c r="F57" s="19"/>
      <c r="G57" s="27">
        <f>36436.84+40</f>
        <v>36476.84</v>
      </c>
      <c r="H57" s="19"/>
      <c r="I57" s="19"/>
    </row>
    <row r="58" spans="1:9" ht="99">
      <c r="A58" s="19">
        <v>16</v>
      </c>
      <c r="B58" s="43" t="s">
        <v>22</v>
      </c>
      <c r="C58" s="61"/>
      <c r="D58" s="27">
        <f t="shared" si="0"/>
        <v>19547.050000000003</v>
      </c>
      <c r="E58" s="26"/>
      <c r="F58" s="19"/>
      <c r="G58" s="27">
        <f>SUM(G59:G67)</f>
        <v>19547.050000000003</v>
      </c>
      <c r="H58" s="19"/>
      <c r="I58" s="19"/>
    </row>
    <row r="59" spans="1:9" ht="49.5">
      <c r="A59" s="19"/>
      <c r="B59" s="48" t="s">
        <v>68</v>
      </c>
      <c r="C59" s="62" t="s">
        <v>70</v>
      </c>
      <c r="D59" s="27">
        <f t="shared" si="0"/>
        <v>2762.9</v>
      </c>
      <c r="E59" s="26"/>
      <c r="F59" s="19"/>
      <c r="G59" s="27">
        <v>2762.9</v>
      </c>
      <c r="H59" s="19"/>
      <c r="I59" s="19"/>
    </row>
    <row r="60" spans="1:9" ht="99">
      <c r="A60" s="19"/>
      <c r="B60" s="48" t="s">
        <v>99</v>
      </c>
      <c r="C60" s="50" t="s">
        <v>100</v>
      </c>
      <c r="D60" s="27">
        <f t="shared" si="0"/>
        <v>150</v>
      </c>
      <c r="E60" s="26"/>
      <c r="F60" s="19"/>
      <c r="G60" s="27">
        <v>150</v>
      </c>
      <c r="H60" s="19"/>
      <c r="I60" s="19"/>
    </row>
    <row r="61" spans="1:9" ht="16.5">
      <c r="A61" s="19"/>
      <c r="B61" s="48" t="s">
        <v>63</v>
      </c>
      <c r="C61" s="50" t="s">
        <v>65</v>
      </c>
      <c r="D61" s="27">
        <f t="shared" si="0"/>
        <v>608.9</v>
      </c>
      <c r="E61" s="26"/>
      <c r="F61" s="19"/>
      <c r="G61" s="27">
        <v>608.9</v>
      </c>
      <c r="H61" s="19"/>
      <c r="I61" s="19"/>
    </row>
    <row r="62" spans="1:9" ht="16.5">
      <c r="A62" s="19"/>
      <c r="B62" s="48" t="s">
        <v>101</v>
      </c>
      <c r="C62" s="50" t="s">
        <v>102</v>
      </c>
      <c r="D62" s="27">
        <f t="shared" si="0"/>
        <v>1330</v>
      </c>
      <c r="E62" s="26"/>
      <c r="F62" s="19"/>
      <c r="G62" s="27">
        <v>1330</v>
      </c>
      <c r="H62" s="19"/>
      <c r="I62" s="19"/>
    </row>
    <row r="63" spans="1:9" ht="16.5">
      <c r="A63" s="19"/>
      <c r="B63" s="48" t="s">
        <v>82</v>
      </c>
      <c r="C63" s="50" t="s">
        <v>83</v>
      </c>
      <c r="D63" s="27">
        <f t="shared" si="0"/>
        <v>8750.9</v>
      </c>
      <c r="E63" s="26"/>
      <c r="F63" s="19"/>
      <c r="G63" s="27">
        <v>8750.9</v>
      </c>
      <c r="H63" s="19"/>
      <c r="I63" s="19"/>
    </row>
    <row r="64" spans="1:9" ht="16.5">
      <c r="A64" s="19"/>
      <c r="B64" s="48" t="s">
        <v>86</v>
      </c>
      <c r="C64" s="50" t="s">
        <v>87</v>
      </c>
      <c r="D64" s="27">
        <f t="shared" si="0"/>
        <v>4344.95</v>
      </c>
      <c r="E64" s="26"/>
      <c r="F64" s="19"/>
      <c r="G64" s="27">
        <v>4344.95</v>
      </c>
      <c r="H64" s="19"/>
      <c r="I64" s="19"/>
    </row>
    <row r="65" spans="1:9" ht="16.5">
      <c r="A65" s="19"/>
      <c r="B65" s="48" t="s">
        <v>93</v>
      </c>
      <c r="C65" s="50" t="s">
        <v>94</v>
      </c>
      <c r="D65" s="27">
        <f t="shared" si="0"/>
        <v>1495</v>
      </c>
      <c r="E65" s="26"/>
      <c r="F65" s="19"/>
      <c r="G65" s="27">
        <v>1495</v>
      </c>
      <c r="H65" s="19"/>
      <c r="I65" s="19"/>
    </row>
    <row r="66" spans="1:9" ht="33">
      <c r="A66" s="19"/>
      <c r="B66" s="48" t="s">
        <v>72</v>
      </c>
      <c r="C66" s="50" t="s">
        <v>74</v>
      </c>
      <c r="D66" s="27">
        <f t="shared" si="0"/>
        <v>30</v>
      </c>
      <c r="E66" s="26"/>
      <c r="F66" s="19"/>
      <c r="G66" s="27">
        <v>30</v>
      </c>
      <c r="H66" s="19"/>
      <c r="I66" s="19"/>
    </row>
    <row r="67" spans="1:9" ht="33">
      <c r="A67" s="19"/>
      <c r="B67" s="48" t="s">
        <v>73</v>
      </c>
      <c r="C67" s="50" t="s">
        <v>75</v>
      </c>
      <c r="D67" s="27">
        <f t="shared" si="0"/>
        <v>74.4</v>
      </c>
      <c r="E67" s="26"/>
      <c r="F67" s="19"/>
      <c r="G67" s="27">
        <v>74.4</v>
      </c>
      <c r="H67" s="19"/>
      <c r="I67" s="19"/>
    </row>
    <row r="68" spans="1:9" ht="82.5">
      <c r="A68" s="19">
        <v>17</v>
      </c>
      <c r="B68" s="38" t="s">
        <v>38</v>
      </c>
      <c r="C68" s="62"/>
      <c r="D68" s="27">
        <f t="shared" si="0"/>
        <v>85714.29</v>
      </c>
      <c r="E68" s="26">
        <v>3609999</v>
      </c>
      <c r="F68" s="19"/>
      <c r="G68" s="21">
        <v>85714.29</v>
      </c>
      <c r="H68" s="19"/>
      <c r="I68" s="19"/>
    </row>
    <row r="69" spans="1:9" ht="16.5">
      <c r="A69" s="19"/>
      <c r="B69" s="48" t="s">
        <v>101</v>
      </c>
      <c r="C69" s="50" t="s">
        <v>102</v>
      </c>
      <c r="D69" s="27">
        <f t="shared" si="0"/>
        <v>85714.29</v>
      </c>
      <c r="E69" s="26"/>
      <c r="F69" s="19"/>
      <c r="G69" s="21">
        <v>85714.29</v>
      </c>
      <c r="H69" s="19"/>
      <c r="I69" s="19"/>
    </row>
    <row r="70" spans="1:9" ht="132">
      <c r="A70" s="19">
        <v>18</v>
      </c>
      <c r="B70" s="31" t="s">
        <v>36</v>
      </c>
      <c r="C70" s="63"/>
      <c r="D70" s="27">
        <f t="shared" si="0"/>
        <v>5794.59</v>
      </c>
      <c r="E70" s="26"/>
      <c r="F70" s="19"/>
      <c r="G70" s="27">
        <v>5794.59</v>
      </c>
      <c r="H70" s="19"/>
      <c r="I70" s="19"/>
    </row>
    <row r="71" spans="1:9" ht="16.5">
      <c r="A71" s="19"/>
      <c r="B71" s="48" t="s">
        <v>101</v>
      </c>
      <c r="C71" s="50" t="s">
        <v>102</v>
      </c>
      <c r="D71" s="27">
        <f t="shared" si="0"/>
        <v>5794.59</v>
      </c>
      <c r="E71" s="26"/>
      <c r="F71" s="19"/>
      <c r="G71" s="27">
        <v>5794.59</v>
      </c>
      <c r="H71" s="19"/>
      <c r="I71" s="19"/>
    </row>
    <row r="72" spans="1:9" ht="99">
      <c r="A72" s="19">
        <v>19</v>
      </c>
      <c r="B72" s="31" t="s">
        <v>37</v>
      </c>
      <c r="C72" s="63"/>
      <c r="D72" s="27">
        <f t="shared" si="0"/>
        <v>22580</v>
      </c>
      <c r="E72" s="26"/>
      <c r="F72" s="19"/>
      <c r="G72" s="27">
        <v>22580</v>
      </c>
      <c r="H72" s="19"/>
      <c r="I72" s="19"/>
    </row>
    <row r="73" spans="1:9" ht="16.5">
      <c r="A73" s="19"/>
      <c r="B73" s="48" t="s">
        <v>101</v>
      </c>
      <c r="C73" s="50" t="s">
        <v>102</v>
      </c>
      <c r="D73" s="27">
        <f t="shared" si="0"/>
        <v>22580</v>
      </c>
      <c r="E73" s="26"/>
      <c r="F73" s="19"/>
      <c r="G73" s="27">
        <v>22580</v>
      </c>
      <c r="H73" s="19"/>
      <c r="I73" s="19"/>
    </row>
    <row r="74" spans="1:9" ht="99">
      <c r="A74" s="19">
        <v>20</v>
      </c>
      <c r="B74" s="38" t="s">
        <v>32</v>
      </c>
      <c r="C74" s="62"/>
      <c r="D74" s="27">
        <f t="shared" si="0"/>
        <v>80187.5</v>
      </c>
      <c r="E74" s="26">
        <v>4009999</v>
      </c>
      <c r="F74" s="19"/>
      <c r="G74" s="21">
        <f>38083.5+42104</f>
        <v>80187.5</v>
      </c>
      <c r="H74" s="19"/>
      <c r="I74" s="19"/>
    </row>
    <row r="75" spans="1:9" ht="16.5">
      <c r="A75" s="19"/>
      <c r="B75" s="48" t="s">
        <v>97</v>
      </c>
      <c r="C75" s="50" t="s">
        <v>98</v>
      </c>
      <c r="D75" s="27">
        <f t="shared" si="0"/>
        <v>80187.5</v>
      </c>
      <c r="E75" s="26"/>
      <c r="F75" s="19"/>
      <c r="G75" s="21">
        <v>80187.5</v>
      </c>
      <c r="H75" s="19"/>
      <c r="I75" s="19"/>
    </row>
    <row r="76" spans="1:9" ht="82.5">
      <c r="A76" s="19">
        <v>21</v>
      </c>
      <c r="B76" s="43" t="s">
        <v>23</v>
      </c>
      <c r="C76" s="61"/>
      <c r="D76" s="27">
        <f t="shared" si="0"/>
        <v>1769.4</v>
      </c>
      <c r="E76" s="26"/>
      <c r="F76" s="19"/>
      <c r="G76" s="27">
        <v>1769.4</v>
      </c>
      <c r="H76" s="19"/>
      <c r="I76" s="19"/>
    </row>
    <row r="77" spans="1:9" ht="49.5">
      <c r="A77" s="19"/>
      <c r="B77" s="48" t="s">
        <v>68</v>
      </c>
      <c r="C77" s="62" t="s">
        <v>70</v>
      </c>
      <c r="D77" s="27">
        <f t="shared" si="0"/>
        <v>1769.4</v>
      </c>
      <c r="E77" s="26"/>
      <c r="F77" s="19"/>
      <c r="G77" s="27">
        <v>1769.4</v>
      </c>
      <c r="H77" s="19"/>
      <c r="I77" s="19"/>
    </row>
    <row r="78" spans="1:9" ht="214.5">
      <c r="A78" s="19">
        <v>22</v>
      </c>
      <c r="B78" s="43" t="s">
        <v>54</v>
      </c>
      <c r="C78" s="61"/>
      <c r="D78" s="27">
        <f t="shared" si="0"/>
        <v>1520</v>
      </c>
      <c r="E78" s="26"/>
      <c r="F78" s="19"/>
      <c r="G78" s="27">
        <f>259+1070+10+181</f>
        <v>1520</v>
      </c>
      <c r="H78" s="19"/>
      <c r="I78" s="19"/>
    </row>
    <row r="79" spans="1:9" ht="49.5">
      <c r="A79" s="19"/>
      <c r="B79" s="48" t="s">
        <v>68</v>
      </c>
      <c r="C79" s="62" t="s">
        <v>70</v>
      </c>
      <c r="D79" s="27">
        <f t="shared" si="0"/>
        <v>259</v>
      </c>
      <c r="E79" s="26"/>
      <c r="F79" s="19"/>
      <c r="G79" s="27">
        <v>259</v>
      </c>
      <c r="H79" s="19"/>
      <c r="I79" s="19"/>
    </row>
    <row r="80" spans="1:9" ht="16.5">
      <c r="A80" s="19"/>
      <c r="B80" s="48" t="s">
        <v>80</v>
      </c>
      <c r="C80" s="50" t="s">
        <v>81</v>
      </c>
      <c r="D80" s="27">
        <f t="shared" si="0"/>
        <v>930</v>
      </c>
      <c r="E80" s="26"/>
      <c r="F80" s="19"/>
      <c r="G80" s="27">
        <v>930</v>
      </c>
      <c r="H80" s="19"/>
      <c r="I80" s="19"/>
    </row>
    <row r="81" spans="1:9" ht="16.5">
      <c r="A81" s="19"/>
      <c r="B81" s="48" t="s">
        <v>82</v>
      </c>
      <c r="C81" s="50" t="s">
        <v>83</v>
      </c>
      <c r="D81" s="27">
        <f t="shared" si="0"/>
        <v>150</v>
      </c>
      <c r="E81" s="26"/>
      <c r="F81" s="19"/>
      <c r="G81" s="27">
        <v>150</v>
      </c>
      <c r="H81" s="19"/>
      <c r="I81" s="19"/>
    </row>
    <row r="82" spans="1:9" ht="16.5">
      <c r="A82" s="19"/>
      <c r="B82" s="48" t="s">
        <v>86</v>
      </c>
      <c r="C82" s="50" t="s">
        <v>87</v>
      </c>
      <c r="D82" s="27">
        <f t="shared" si="0"/>
        <v>181</v>
      </c>
      <c r="E82" s="26"/>
      <c r="F82" s="19"/>
      <c r="G82" s="27">
        <v>181</v>
      </c>
      <c r="H82" s="19"/>
      <c r="I82" s="19"/>
    </row>
    <row r="83" spans="1:9" ht="214.5">
      <c r="A83" s="19">
        <v>23</v>
      </c>
      <c r="B83" s="43" t="s">
        <v>24</v>
      </c>
      <c r="C83" s="61"/>
      <c r="D83" s="27">
        <f t="shared" si="0"/>
        <v>7734</v>
      </c>
      <c r="E83" s="26"/>
      <c r="F83" s="19"/>
      <c r="G83" s="27">
        <f>318+1427+5339+210+440</f>
        <v>7734</v>
      </c>
      <c r="H83" s="19"/>
      <c r="I83" s="19"/>
    </row>
    <row r="84" spans="1:9" ht="49.5">
      <c r="A84" s="19"/>
      <c r="B84" s="48" t="s">
        <v>68</v>
      </c>
      <c r="C84" s="62" t="s">
        <v>70</v>
      </c>
      <c r="D84" s="27">
        <f t="shared" si="0"/>
        <v>318</v>
      </c>
      <c r="E84" s="26"/>
      <c r="F84" s="19"/>
      <c r="G84" s="27">
        <v>318</v>
      </c>
      <c r="H84" s="19"/>
      <c r="I84" s="19"/>
    </row>
    <row r="85" spans="1:9" ht="16.5">
      <c r="A85" s="19"/>
      <c r="B85" s="48" t="s">
        <v>76</v>
      </c>
      <c r="C85" s="50" t="s">
        <v>77</v>
      </c>
      <c r="D85" s="27">
        <f t="shared" si="0"/>
        <v>1427</v>
      </c>
      <c r="E85" s="26"/>
      <c r="F85" s="19"/>
      <c r="G85" s="27">
        <v>1427</v>
      </c>
      <c r="H85" s="19"/>
      <c r="I85" s="19"/>
    </row>
    <row r="86" spans="1:9" ht="33">
      <c r="A86" s="19"/>
      <c r="B86" s="48" t="s">
        <v>95</v>
      </c>
      <c r="C86" s="50" t="s">
        <v>96</v>
      </c>
      <c r="D86" s="27">
        <f t="shared" si="0"/>
        <v>5549</v>
      </c>
      <c r="E86" s="26"/>
      <c r="F86" s="19"/>
      <c r="G86" s="27">
        <v>5549</v>
      </c>
      <c r="H86" s="19"/>
      <c r="I86" s="19"/>
    </row>
    <row r="87" spans="1:9" ht="16.5">
      <c r="A87" s="19"/>
      <c r="B87" s="48" t="s">
        <v>93</v>
      </c>
      <c r="C87" s="50" t="s">
        <v>94</v>
      </c>
      <c r="D87" s="27">
        <f t="shared" si="0"/>
        <v>440</v>
      </c>
      <c r="E87" s="26"/>
      <c r="F87" s="19"/>
      <c r="G87" s="27">
        <v>440</v>
      </c>
      <c r="H87" s="19"/>
      <c r="I87" s="19"/>
    </row>
    <row r="88" spans="1:9" ht="115.5">
      <c r="A88" s="19">
        <v>24</v>
      </c>
      <c r="B88" s="12" t="s">
        <v>55</v>
      </c>
      <c r="C88" s="58"/>
      <c r="D88" s="27">
        <f t="shared" si="0"/>
        <v>47400</v>
      </c>
      <c r="E88" s="26"/>
      <c r="F88" s="19"/>
      <c r="G88" s="21">
        <v>47400</v>
      </c>
      <c r="H88" s="19"/>
      <c r="I88" s="19"/>
    </row>
    <row r="89" spans="1:9" ht="16.5">
      <c r="A89" s="19"/>
      <c r="B89" s="48" t="s">
        <v>101</v>
      </c>
      <c r="C89" s="50" t="s">
        <v>102</v>
      </c>
      <c r="D89" s="27">
        <f t="shared" si="0"/>
        <v>47400</v>
      </c>
      <c r="E89" s="26"/>
      <c r="F89" s="19"/>
      <c r="G89" s="21">
        <v>47400</v>
      </c>
      <c r="H89" s="19"/>
      <c r="I89" s="19"/>
    </row>
    <row r="90" spans="1:9" ht="82.5">
      <c r="A90" s="19">
        <v>25</v>
      </c>
      <c r="B90" s="33" t="s">
        <v>40</v>
      </c>
      <c r="C90" s="68"/>
      <c r="D90" s="27">
        <f t="shared" si="0"/>
        <v>189899</v>
      </c>
      <c r="E90" s="26"/>
      <c r="F90" s="19"/>
      <c r="G90" s="27">
        <f>SUM(G91:G94)</f>
        <v>189899</v>
      </c>
      <c r="H90" s="19"/>
      <c r="I90" s="19"/>
    </row>
    <row r="91" spans="1:9" ht="16.5">
      <c r="A91" s="19"/>
      <c r="B91" s="48" t="s">
        <v>80</v>
      </c>
      <c r="C91" s="50" t="s">
        <v>81</v>
      </c>
      <c r="D91" s="27">
        <f t="shared" si="0"/>
        <v>124696.5</v>
      </c>
      <c r="E91" s="26"/>
      <c r="F91" s="19"/>
      <c r="G91" s="27">
        <v>124696.5</v>
      </c>
      <c r="H91" s="19"/>
      <c r="I91" s="19"/>
    </row>
    <row r="92" spans="1:9" ht="16.5">
      <c r="A92" s="19"/>
      <c r="B92" s="48" t="s">
        <v>82</v>
      </c>
      <c r="C92" s="50" t="s">
        <v>83</v>
      </c>
      <c r="D92" s="27">
        <f t="shared" si="0"/>
        <v>56432.5</v>
      </c>
      <c r="E92" s="26"/>
      <c r="F92" s="19"/>
      <c r="G92" s="27">
        <v>56432.5</v>
      </c>
      <c r="H92" s="19"/>
      <c r="I92" s="19"/>
    </row>
    <row r="93" spans="1:9" ht="33">
      <c r="A93" s="19"/>
      <c r="B93" s="48" t="s">
        <v>95</v>
      </c>
      <c r="C93" s="50" t="s">
        <v>96</v>
      </c>
      <c r="D93" s="27">
        <f t="shared" si="0"/>
        <v>6580</v>
      </c>
      <c r="E93" s="26"/>
      <c r="F93" s="19"/>
      <c r="G93" s="27">
        <v>6580</v>
      </c>
      <c r="H93" s="19"/>
      <c r="I93" s="19"/>
    </row>
    <row r="94" spans="1:9" ht="33">
      <c r="A94" s="19"/>
      <c r="B94" s="48" t="s">
        <v>84</v>
      </c>
      <c r="C94" s="50" t="s">
        <v>85</v>
      </c>
      <c r="D94" s="27">
        <f t="shared" si="0"/>
        <v>2190</v>
      </c>
      <c r="E94" s="26"/>
      <c r="F94" s="19"/>
      <c r="G94" s="27">
        <v>2190</v>
      </c>
      <c r="H94" s="19"/>
      <c r="I94" s="19"/>
    </row>
    <row r="95" spans="1:9" ht="82.5">
      <c r="A95" s="19">
        <v>26</v>
      </c>
      <c r="B95" s="43" t="s">
        <v>25</v>
      </c>
      <c r="C95" s="61"/>
      <c r="D95" s="27">
        <f t="shared" si="0"/>
        <v>1000</v>
      </c>
      <c r="E95" s="26"/>
      <c r="F95" s="19"/>
      <c r="G95" s="27">
        <v>1000</v>
      </c>
      <c r="H95" s="19"/>
      <c r="I95" s="19"/>
    </row>
    <row r="96" spans="1:9" ht="49.5">
      <c r="A96" s="19"/>
      <c r="B96" s="48" t="s">
        <v>68</v>
      </c>
      <c r="C96" s="62" t="s">
        <v>70</v>
      </c>
      <c r="D96" s="27">
        <f t="shared" si="0"/>
        <v>1000</v>
      </c>
      <c r="E96" s="26"/>
      <c r="F96" s="19"/>
      <c r="G96" s="27">
        <v>1000</v>
      </c>
      <c r="H96" s="19"/>
      <c r="I96" s="19"/>
    </row>
    <row r="97" spans="1:9" ht="66">
      <c r="A97" s="19">
        <v>27</v>
      </c>
      <c r="B97" s="40" t="s">
        <v>56</v>
      </c>
      <c r="C97" s="67"/>
      <c r="D97" s="27">
        <f t="shared" si="0"/>
        <v>2395</v>
      </c>
      <c r="E97" s="26"/>
      <c r="F97" s="19"/>
      <c r="G97" s="27">
        <v>2395</v>
      </c>
      <c r="H97" s="19"/>
      <c r="I97" s="19"/>
    </row>
    <row r="98" spans="1:9" ht="49.5">
      <c r="A98" s="19"/>
      <c r="B98" s="48" t="s">
        <v>103</v>
      </c>
      <c r="C98" s="50" t="s">
        <v>104</v>
      </c>
      <c r="D98" s="27">
        <f t="shared" si="0"/>
        <v>2215</v>
      </c>
      <c r="E98" s="26"/>
      <c r="F98" s="19"/>
      <c r="G98" s="27">
        <v>2215</v>
      </c>
      <c r="H98" s="19"/>
      <c r="I98" s="19"/>
    </row>
    <row r="99" spans="1:9" ht="33">
      <c r="A99" s="19"/>
      <c r="B99" s="48" t="s">
        <v>72</v>
      </c>
      <c r="C99" s="50" t="s">
        <v>74</v>
      </c>
      <c r="D99" s="27">
        <f t="shared" si="0"/>
        <v>180</v>
      </c>
      <c r="E99" s="26"/>
      <c r="F99" s="19"/>
      <c r="G99" s="27">
        <v>180</v>
      </c>
      <c r="H99" s="19"/>
      <c r="I99" s="19"/>
    </row>
    <row r="100" spans="1:9" ht="115.5" hidden="1">
      <c r="A100" s="19">
        <v>28</v>
      </c>
      <c r="B100" s="44" t="s">
        <v>33</v>
      </c>
      <c r="C100" s="69"/>
      <c r="D100" s="27">
        <f t="shared" si="0"/>
        <v>0</v>
      </c>
      <c r="E100" s="26"/>
      <c r="F100" s="19"/>
      <c r="G100" s="27"/>
      <c r="H100" s="19"/>
      <c r="I100" s="19"/>
    </row>
    <row r="101" spans="1:9" ht="33" hidden="1">
      <c r="A101" s="19"/>
      <c r="B101" s="48" t="s">
        <v>69</v>
      </c>
      <c r="C101" s="50" t="s">
        <v>71</v>
      </c>
      <c r="D101" s="27">
        <f t="shared" si="0"/>
        <v>0</v>
      </c>
      <c r="E101" s="26"/>
      <c r="F101" s="19"/>
      <c r="G101" s="27"/>
      <c r="H101" s="19"/>
      <c r="I101" s="19"/>
    </row>
    <row r="102" spans="1:9" ht="115.5">
      <c r="A102" s="19">
        <v>28</v>
      </c>
      <c r="B102" s="34" t="s">
        <v>57</v>
      </c>
      <c r="C102" s="59"/>
      <c r="D102" s="27">
        <f t="shared" si="0"/>
        <v>6698.53</v>
      </c>
      <c r="E102" s="26"/>
      <c r="F102" s="19"/>
      <c r="G102" s="21">
        <f>1170+5528.53</f>
        <v>6698.53</v>
      </c>
      <c r="H102" s="19"/>
      <c r="I102" s="19"/>
    </row>
    <row r="103" spans="1:9" ht="33">
      <c r="A103" s="19"/>
      <c r="B103" s="48" t="s">
        <v>105</v>
      </c>
      <c r="C103" s="50" t="s">
        <v>106</v>
      </c>
      <c r="D103" s="27">
        <f t="shared" si="0"/>
        <v>6698.53</v>
      </c>
      <c r="E103" s="26"/>
      <c r="F103" s="19"/>
      <c r="G103" s="21">
        <v>6698.53</v>
      </c>
      <c r="H103" s="19"/>
      <c r="I103" s="19"/>
    </row>
    <row r="104" spans="1:9" ht="148.5">
      <c r="A104" s="19">
        <v>29</v>
      </c>
      <c r="B104" s="42" t="s">
        <v>62</v>
      </c>
      <c r="C104" s="70"/>
      <c r="D104" s="27">
        <f t="shared" si="0"/>
        <v>206948.56999999998</v>
      </c>
      <c r="E104" s="26"/>
      <c r="F104" s="19"/>
      <c r="G104" s="21">
        <f>42527.46+164421.11</f>
        <v>206948.56999999998</v>
      </c>
      <c r="H104" s="19"/>
      <c r="I104" s="19"/>
    </row>
    <row r="105" spans="1:9" ht="16.5">
      <c r="A105" s="19"/>
      <c r="B105" s="48" t="s">
        <v>82</v>
      </c>
      <c r="C105" s="50" t="s">
        <v>83</v>
      </c>
      <c r="D105" s="27">
        <f t="shared" si="0"/>
        <v>42527.46</v>
      </c>
      <c r="E105" s="26"/>
      <c r="F105" s="19"/>
      <c r="G105" s="21">
        <v>42527.46</v>
      </c>
      <c r="H105" s="19"/>
      <c r="I105" s="19"/>
    </row>
    <row r="106" spans="1:9" ht="16.5">
      <c r="A106" s="19"/>
      <c r="B106" s="48" t="s">
        <v>86</v>
      </c>
      <c r="C106" s="50" t="s">
        <v>87</v>
      </c>
      <c r="D106" s="27">
        <f t="shared" si="0"/>
        <v>164421.11</v>
      </c>
      <c r="E106" s="26"/>
      <c r="F106" s="19"/>
      <c r="G106" s="21">
        <v>164421.11</v>
      </c>
      <c r="H106" s="19"/>
      <c r="I106" s="19"/>
    </row>
    <row r="107" spans="1:9" ht="115.5">
      <c r="A107" s="19">
        <v>30</v>
      </c>
      <c r="B107" s="36" t="s">
        <v>58</v>
      </c>
      <c r="C107" s="71"/>
      <c r="D107" s="27">
        <f t="shared" si="0"/>
        <v>1495.98</v>
      </c>
      <c r="E107" s="26"/>
      <c r="F107" s="19"/>
      <c r="G107" s="21">
        <v>1495.98</v>
      </c>
      <c r="H107" s="19"/>
      <c r="I107" s="19"/>
    </row>
    <row r="108" spans="1:9" ht="33">
      <c r="A108" s="19"/>
      <c r="B108" s="48" t="s">
        <v>89</v>
      </c>
      <c r="C108" s="50" t="s">
        <v>90</v>
      </c>
      <c r="D108" s="27">
        <f t="shared" si="0"/>
        <v>1495.98</v>
      </c>
      <c r="E108" s="26"/>
      <c r="F108" s="19"/>
      <c r="G108" s="21">
        <v>1495.98</v>
      </c>
      <c r="H108" s="19"/>
      <c r="I108" s="19"/>
    </row>
    <row r="109" spans="1:9" ht="82.5">
      <c r="A109" s="19">
        <v>31</v>
      </c>
      <c r="B109" s="45" t="s">
        <v>41</v>
      </c>
      <c r="C109" s="72"/>
      <c r="D109" s="27">
        <f t="shared" si="0"/>
        <v>55103.119999999995</v>
      </c>
      <c r="E109" s="26"/>
      <c r="F109" s="19"/>
      <c r="G109" s="39">
        <f>SUM(G110:G112)</f>
        <v>55103.119999999995</v>
      </c>
      <c r="H109" s="19"/>
      <c r="I109" s="19"/>
    </row>
    <row r="110" spans="1:9" ht="16.5">
      <c r="A110" s="19"/>
      <c r="B110" s="48" t="s">
        <v>82</v>
      </c>
      <c r="C110" s="50" t="s">
        <v>83</v>
      </c>
      <c r="D110" s="27">
        <f t="shared" si="0"/>
        <v>840</v>
      </c>
      <c r="E110" s="26"/>
      <c r="F110" s="19"/>
      <c r="G110" s="39">
        <v>840</v>
      </c>
      <c r="H110" s="19"/>
      <c r="I110" s="19"/>
    </row>
    <row r="111" spans="1:9" ht="16.5">
      <c r="A111" s="19"/>
      <c r="B111" s="48" t="s">
        <v>86</v>
      </c>
      <c r="C111" s="50" t="s">
        <v>87</v>
      </c>
      <c r="D111" s="27">
        <f t="shared" si="0"/>
        <v>53913.119999999995</v>
      </c>
      <c r="E111" s="26"/>
      <c r="F111" s="19"/>
      <c r="G111" s="39">
        <f>40244.85+13668.27</f>
        <v>53913.119999999995</v>
      </c>
      <c r="H111" s="19"/>
      <c r="I111" s="19"/>
    </row>
    <row r="112" spans="1:9" ht="33">
      <c r="A112" s="19"/>
      <c r="B112" s="48" t="s">
        <v>105</v>
      </c>
      <c r="C112" s="50" t="s">
        <v>106</v>
      </c>
      <c r="D112" s="27">
        <f t="shared" si="0"/>
        <v>350</v>
      </c>
      <c r="E112" s="26"/>
      <c r="F112" s="19"/>
      <c r="G112" s="39">
        <v>350</v>
      </c>
      <c r="H112" s="19"/>
      <c r="I112" s="19"/>
    </row>
    <row r="113" spans="1:9" ht="82.5">
      <c r="A113" s="19">
        <v>32</v>
      </c>
      <c r="B113" s="42" t="s">
        <v>52</v>
      </c>
      <c r="C113" s="70"/>
      <c r="D113" s="27">
        <f t="shared" si="0"/>
        <v>11000</v>
      </c>
      <c r="E113" s="26"/>
      <c r="F113" s="19"/>
      <c r="G113" s="39">
        <v>11000</v>
      </c>
      <c r="H113" s="19"/>
      <c r="I113" s="19"/>
    </row>
    <row r="114" spans="1:9" ht="33">
      <c r="A114" s="19"/>
      <c r="B114" s="48" t="s">
        <v>89</v>
      </c>
      <c r="C114" s="50" t="s">
        <v>90</v>
      </c>
      <c r="D114" s="27">
        <f aca="true" t="shared" si="1" ref="D114:D122">SUM(G114:I114)</f>
        <v>11000</v>
      </c>
      <c r="E114" s="26"/>
      <c r="F114" s="19"/>
      <c r="G114" s="39">
        <v>11000</v>
      </c>
      <c r="H114" s="19"/>
      <c r="I114" s="19"/>
    </row>
    <row r="115" spans="1:9" ht="49.5">
      <c r="A115" s="19">
        <v>33</v>
      </c>
      <c r="B115" s="76" t="s">
        <v>108</v>
      </c>
      <c r="C115" s="50"/>
      <c r="D115" s="27">
        <f t="shared" si="1"/>
        <v>14675</v>
      </c>
      <c r="E115" s="26">
        <v>3209999</v>
      </c>
      <c r="F115" s="19"/>
      <c r="G115" s="39">
        <v>14675</v>
      </c>
      <c r="H115" s="19"/>
      <c r="I115" s="19"/>
    </row>
    <row r="116" spans="1:9" ht="16.5">
      <c r="A116" s="19"/>
      <c r="B116" s="48" t="s">
        <v>76</v>
      </c>
      <c r="C116" s="50" t="s">
        <v>77</v>
      </c>
      <c r="D116" s="27">
        <f t="shared" si="1"/>
        <v>14675</v>
      </c>
      <c r="E116" s="26"/>
      <c r="F116" s="19"/>
      <c r="G116" s="39">
        <v>14675</v>
      </c>
      <c r="H116" s="19"/>
      <c r="I116" s="19"/>
    </row>
    <row r="117" spans="1:9" ht="115.5">
      <c r="A117" s="19">
        <v>34</v>
      </c>
      <c r="B117" s="77" t="s">
        <v>109</v>
      </c>
      <c r="C117" s="50"/>
      <c r="D117" s="27">
        <f t="shared" si="1"/>
        <v>1000</v>
      </c>
      <c r="E117" s="26"/>
      <c r="F117" s="19"/>
      <c r="G117" s="39">
        <v>1000</v>
      </c>
      <c r="H117" s="19"/>
      <c r="I117" s="19"/>
    </row>
    <row r="118" spans="1:9" ht="33">
      <c r="A118" s="19"/>
      <c r="B118" s="48" t="s">
        <v>91</v>
      </c>
      <c r="C118" s="50" t="s">
        <v>92</v>
      </c>
      <c r="D118" s="27">
        <f t="shared" si="1"/>
        <v>1000</v>
      </c>
      <c r="E118" s="26"/>
      <c r="F118" s="19"/>
      <c r="G118" s="39">
        <v>1000</v>
      </c>
      <c r="H118" s="19"/>
      <c r="I118" s="19"/>
    </row>
    <row r="119" spans="1:9" ht="82.5">
      <c r="A119" s="19">
        <v>35</v>
      </c>
      <c r="B119" s="78" t="s">
        <v>110</v>
      </c>
      <c r="C119" s="50"/>
      <c r="D119" s="27">
        <f t="shared" si="1"/>
        <v>1530</v>
      </c>
      <c r="E119" s="26"/>
      <c r="F119" s="19"/>
      <c r="G119" s="39">
        <f>G120+G121+G122</f>
        <v>1530</v>
      </c>
      <c r="H119" s="19"/>
      <c r="I119" s="19"/>
    </row>
    <row r="120" spans="1:9" ht="16.5">
      <c r="A120" s="19"/>
      <c r="B120" s="48" t="s">
        <v>86</v>
      </c>
      <c r="C120" s="50" t="s">
        <v>87</v>
      </c>
      <c r="D120" s="27">
        <f t="shared" si="1"/>
        <v>525</v>
      </c>
      <c r="E120" s="26"/>
      <c r="F120" s="19"/>
      <c r="G120" s="39">
        <v>525</v>
      </c>
      <c r="H120" s="19"/>
      <c r="I120" s="19"/>
    </row>
    <row r="121" spans="1:9" ht="33">
      <c r="A121" s="19"/>
      <c r="B121" s="48" t="s">
        <v>105</v>
      </c>
      <c r="C121" s="50" t="s">
        <v>106</v>
      </c>
      <c r="D121" s="27">
        <f t="shared" si="1"/>
        <v>945</v>
      </c>
      <c r="E121" s="26"/>
      <c r="F121" s="19"/>
      <c r="G121" s="39">
        <v>945</v>
      </c>
      <c r="H121" s="19"/>
      <c r="I121" s="19"/>
    </row>
    <row r="122" spans="1:9" ht="16.5">
      <c r="A122" s="19"/>
      <c r="B122" s="48" t="s">
        <v>93</v>
      </c>
      <c r="C122" s="50" t="s">
        <v>94</v>
      </c>
      <c r="D122" s="27">
        <f t="shared" si="1"/>
        <v>60</v>
      </c>
      <c r="E122" s="26"/>
      <c r="F122" s="19"/>
      <c r="G122" s="39">
        <v>60</v>
      </c>
      <c r="H122" s="19"/>
      <c r="I122" s="19"/>
    </row>
    <row r="123" spans="1:9" ht="16.5">
      <c r="A123" s="19"/>
      <c r="B123" s="48"/>
      <c r="C123" s="50"/>
      <c r="D123" s="27"/>
      <c r="E123" s="26"/>
      <c r="F123" s="19"/>
      <c r="G123" s="39"/>
      <c r="H123" s="19"/>
      <c r="I123" s="19"/>
    </row>
    <row r="124" spans="1:9" ht="16.5">
      <c r="A124" s="19"/>
      <c r="B124" s="53" t="s">
        <v>1</v>
      </c>
      <c r="C124" s="73"/>
      <c r="D124" s="21">
        <f aca="true" t="shared" si="2" ref="D124:I124">D13+D15+D17+D20+D22+D26+D28+D35+D37+D41+D44+D46+D49+D54+D56+D58+D68+D70+D72+D74+D76+D78+D83+D88+D90+D95+D97+D100+D102+D104+D107+D109+D113+D115+D117+D119</f>
        <v>2751431.46</v>
      </c>
      <c r="E124" s="21">
        <f t="shared" si="2"/>
        <v>12139996</v>
      </c>
      <c r="F124" s="21">
        <f t="shared" si="2"/>
        <v>0</v>
      </c>
      <c r="G124" s="21">
        <f t="shared" si="2"/>
        <v>1837663.46</v>
      </c>
      <c r="H124" s="21">
        <f t="shared" si="2"/>
        <v>913768</v>
      </c>
      <c r="I124" s="21">
        <f t="shared" si="2"/>
        <v>0</v>
      </c>
    </row>
    <row r="125" ht="16.5">
      <c r="E125" s="37"/>
    </row>
    <row r="126" spans="4:5" ht="16.5">
      <c r="D126" s="54"/>
      <c r="E126" s="26"/>
    </row>
    <row r="127" ht="16.5">
      <c r="D127" s="54"/>
    </row>
    <row r="137" spans="2:3" ht="16.5">
      <c r="B137" s="16"/>
      <c r="C137" s="49"/>
    </row>
  </sheetData>
  <sheetProtection/>
  <mergeCells count="7">
    <mergeCell ref="D10:D11"/>
    <mergeCell ref="A10:A11"/>
    <mergeCell ref="B10:B11"/>
    <mergeCell ref="A7:I7"/>
    <mergeCell ref="A8:I8"/>
    <mergeCell ref="G10:I10"/>
    <mergeCell ref="C10:C11"/>
  </mergeCells>
  <printOptions/>
  <pageMargins left="0.984251968503937" right="0.5905511811023623" top="0.3937007874015748" bottom="0.3937007874015748" header="0.1968503937007874" footer="0.15748031496062992"/>
  <pageSetup fitToHeight="3" horizontalDpi="600" verticalDpi="600" orientation="portrait" paperSize="9" scale="85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8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4.140625" style="3" customWidth="1"/>
    <col min="2" max="2" width="54.57421875" style="7" customWidth="1"/>
    <col min="3" max="3" width="8.28125" style="7" customWidth="1"/>
    <col min="4" max="5" width="16.28125" style="3" customWidth="1"/>
    <col min="6" max="16384" width="9.140625" style="3" customWidth="1"/>
  </cols>
  <sheetData>
    <row r="1" spans="2:4" ht="16.5">
      <c r="B1" s="1"/>
      <c r="C1" s="1"/>
      <c r="D1" s="1" t="s">
        <v>10</v>
      </c>
    </row>
    <row r="2" spans="2:4" ht="16.5">
      <c r="B2" s="2"/>
      <c r="C2" s="2"/>
      <c r="D2" s="2" t="s">
        <v>8</v>
      </c>
    </row>
    <row r="3" spans="2:4" ht="16.5">
      <c r="B3" s="2"/>
      <c r="C3" s="2"/>
      <c r="D3" s="2" t="s">
        <v>9</v>
      </c>
    </row>
    <row r="4" spans="2:4" ht="16.5">
      <c r="B4" s="2"/>
      <c r="C4" s="2"/>
      <c r="D4" s="2" t="s">
        <v>43</v>
      </c>
    </row>
    <row r="5" spans="2:4" ht="16.5">
      <c r="B5" s="2"/>
      <c r="C5" s="2"/>
      <c r="D5" s="2" t="s">
        <v>44</v>
      </c>
    </row>
    <row r="6" spans="2:3" ht="16.5">
      <c r="B6" s="2"/>
      <c r="C6" s="2"/>
    </row>
    <row r="7" spans="1:5" ht="16.5">
      <c r="A7" s="90" t="s">
        <v>4</v>
      </c>
      <c r="B7" s="90"/>
      <c r="C7" s="90"/>
      <c r="D7" s="90"/>
      <c r="E7" s="90"/>
    </row>
    <row r="8" spans="1:5" ht="56.25" customHeight="1">
      <c r="A8" s="91" t="s">
        <v>61</v>
      </c>
      <c r="B8" s="91"/>
      <c r="C8" s="91"/>
      <c r="D8" s="91"/>
      <c r="E8" s="91"/>
    </row>
    <row r="9" spans="2:5" ht="16.5">
      <c r="B9" s="14"/>
      <c r="C9" s="14"/>
      <c r="E9" s="10" t="s">
        <v>2</v>
      </c>
    </row>
    <row r="10" spans="1:5" ht="16.5">
      <c r="A10" s="89" t="s">
        <v>0</v>
      </c>
      <c r="B10" s="80" t="s">
        <v>5</v>
      </c>
      <c r="C10" s="86" t="s">
        <v>64</v>
      </c>
      <c r="D10" s="88" t="s">
        <v>3</v>
      </c>
      <c r="E10" s="88"/>
    </row>
    <row r="11" spans="1:5" s="5" customFormat="1" ht="16.5">
      <c r="A11" s="89"/>
      <c r="B11" s="80"/>
      <c r="C11" s="87"/>
      <c r="D11" s="4" t="s">
        <v>7</v>
      </c>
      <c r="E11" s="4" t="s">
        <v>46</v>
      </c>
    </row>
    <row r="12" spans="1:5" s="5" customFormat="1" ht="16.5">
      <c r="A12" s="13">
        <v>1</v>
      </c>
      <c r="B12" s="8">
        <v>2</v>
      </c>
      <c r="C12" s="11" t="s">
        <v>6</v>
      </c>
      <c r="D12" s="4">
        <v>4</v>
      </c>
      <c r="E12" s="4">
        <v>5</v>
      </c>
    </row>
    <row r="13" spans="1:5" ht="49.5">
      <c r="A13" s="19">
        <v>1</v>
      </c>
      <c r="B13" s="12" t="s">
        <v>53</v>
      </c>
      <c r="C13" s="12"/>
      <c r="D13" s="23">
        <v>55485.21</v>
      </c>
      <c r="E13" s="24"/>
    </row>
    <row r="14" spans="1:5" ht="16.5">
      <c r="A14" s="19"/>
      <c r="B14" s="48" t="s">
        <v>63</v>
      </c>
      <c r="C14" s="59" t="s">
        <v>65</v>
      </c>
      <c r="D14" s="23">
        <v>55485.21</v>
      </c>
      <c r="E14" s="24"/>
    </row>
    <row r="15" spans="1:5" ht="66">
      <c r="A15" s="19">
        <v>2</v>
      </c>
      <c r="B15" s="42" t="s">
        <v>51</v>
      </c>
      <c r="C15" s="42"/>
      <c r="D15" s="23">
        <v>1200</v>
      </c>
      <c r="E15" s="24"/>
    </row>
    <row r="16" spans="1:5" ht="16.5">
      <c r="A16" s="19"/>
      <c r="B16" s="48" t="s">
        <v>91</v>
      </c>
      <c r="C16" s="50" t="s">
        <v>92</v>
      </c>
      <c r="D16" s="23">
        <v>1200</v>
      </c>
      <c r="E16" s="24"/>
    </row>
    <row r="17" spans="1:5" ht="66">
      <c r="A17" s="19">
        <v>3</v>
      </c>
      <c r="B17" s="29" t="s">
        <v>30</v>
      </c>
      <c r="C17" s="29"/>
      <c r="D17" s="23">
        <v>28470.23</v>
      </c>
      <c r="E17" s="24"/>
    </row>
    <row r="18" spans="1:5" ht="33">
      <c r="A18" s="19"/>
      <c r="B18" s="48" t="s">
        <v>69</v>
      </c>
      <c r="C18" s="61" t="s">
        <v>71</v>
      </c>
      <c r="D18" s="23">
        <v>28470.23</v>
      </c>
      <c r="E18" s="24"/>
    </row>
    <row r="19" spans="1:5" ht="49.5">
      <c r="A19" s="19">
        <v>4</v>
      </c>
      <c r="B19" s="38" t="s">
        <v>21</v>
      </c>
      <c r="C19" s="38"/>
      <c r="D19" s="23">
        <f>3923.3+12522.53</f>
        <v>16445.83</v>
      </c>
      <c r="E19" s="24">
        <f>1965+12822.53</f>
        <v>14787.53</v>
      </c>
    </row>
    <row r="20" spans="1:5" ht="16.5">
      <c r="A20" s="19"/>
      <c r="B20" s="48" t="s">
        <v>68</v>
      </c>
      <c r="C20" s="62" t="s">
        <v>70</v>
      </c>
      <c r="D20" s="23">
        <v>3923.3</v>
      </c>
      <c r="E20" s="24">
        <v>1965</v>
      </c>
    </row>
    <row r="21" spans="1:5" ht="16.5">
      <c r="A21" s="19"/>
      <c r="B21" s="48" t="s">
        <v>72</v>
      </c>
      <c r="C21" s="62" t="s">
        <v>74</v>
      </c>
      <c r="D21" s="23">
        <v>2985.37</v>
      </c>
      <c r="E21" s="24">
        <v>2985.37</v>
      </c>
    </row>
    <row r="22" spans="1:5" ht="16.5">
      <c r="A22" s="19"/>
      <c r="B22" s="48" t="s">
        <v>73</v>
      </c>
      <c r="C22" s="50" t="s">
        <v>75</v>
      </c>
      <c r="D22" s="23">
        <v>9537.16</v>
      </c>
      <c r="E22" s="24">
        <v>9837.16</v>
      </c>
    </row>
    <row r="23" spans="1:5" ht="49.5">
      <c r="A23" s="19">
        <v>5</v>
      </c>
      <c r="B23" s="31" t="s">
        <v>34</v>
      </c>
      <c r="C23" s="31"/>
      <c r="D23" s="23">
        <v>11675</v>
      </c>
      <c r="E23" s="24"/>
    </row>
    <row r="24" spans="1:5" ht="16.5">
      <c r="A24" s="19"/>
      <c r="B24" s="48" t="s">
        <v>76</v>
      </c>
      <c r="C24" s="50" t="s">
        <v>77</v>
      </c>
      <c r="D24" s="23">
        <v>11675</v>
      </c>
      <c r="E24" s="24"/>
    </row>
    <row r="25" spans="1:5" ht="49.5">
      <c r="A25" s="19">
        <v>6</v>
      </c>
      <c r="B25" s="30" t="s">
        <v>26</v>
      </c>
      <c r="C25" s="30"/>
      <c r="D25" s="23">
        <f>5000+139+747</f>
        <v>5886</v>
      </c>
      <c r="E25" s="24"/>
    </row>
    <row r="26" spans="1:5" ht="16.5">
      <c r="A26" s="19"/>
      <c r="B26" s="48" t="s">
        <v>80</v>
      </c>
      <c r="C26" s="50" t="s">
        <v>81</v>
      </c>
      <c r="D26" s="23">
        <v>1990.76</v>
      </c>
      <c r="E26" s="24"/>
    </row>
    <row r="27" spans="1:5" ht="16.5">
      <c r="A27" s="19"/>
      <c r="B27" s="48" t="s">
        <v>82</v>
      </c>
      <c r="C27" s="50" t="s">
        <v>83</v>
      </c>
      <c r="D27" s="23">
        <v>2988.94</v>
      </c>
      <c r="E27" s="24"/>
    </row>
    <row r="28" spans="1:5" ht="16.5">
      <c r="A28" s="19"/>
      <c r="B28" s="48" t="s">
        <v>84</v>
      </c>
      <c r="C28" s="50" t="s">
        <v>85</v>
      </c>
      <c r="D28" s="23">
        <v>20.3</v>
      </c>
      <c r="E28" s="24"/>
    </row>
    <row r="29" spans="1:5" ht="16.5">
      <c r="A29" s="19"/>
      <c r="B29" s="48" t="s">
        <v>86</v>
      </c>
      <c r="C29" s="50" t="s">
        <v>87</v>
      </c>
      <c r="D29" s="23">
        <v>886</v>
      </c>
      <c r="E29" s="24"/>
    </row>
    <row r="30" spans="1:5" ht="66">
      <c r="A30" s="19">
        <v>7</v>
      </c>
      <c r="B30" s="38" t="s">
        <v>28</v>
      </c>
      <c r="C30" s="38"/>
      <c r="D30" s="23">
        <v>22626.13</v>
      </c>
      <c r="E30" s="24"/>
    </row>
    <row r="31" spans="1:5" ht="16.5">
      <c r="A31" s="19"/>
      <c r="B31" s="48" t="s">
        <v>68</v>
      </c>
      <c r="C31" s="62" t="s">
        <v>70</v>
      </c>
      <c r="D31" s="23">
        <v>22626.13</v>
      </c>
      <c r="E31" s="24"/>
    </row>
    <row r="32" spans="1:5" ht="49.5">
      <c r="A32" s="19">
        <v>8</v>
      </c>
      <c r="B32" s="35" t="s">
        <v>42</v>
      </c>
      <c r="C32" s="35"/>
      <c r="D32" s="23">
        <v>39619.44</v>
      </c>
      <c r="E32" s="24"/>
    </row>
    <row r="33" spans="1:5" ht="16.5">
      <c r="A33" s="19"/>
      <c r="B33" s="48" t="s">
        <v>93</v>
      </c>
      <c r="C33" s="50" t="s">
        <v>94</v>
      </c>
      <c r="D33" s="23">
        <v>39069.44</v>
      </c>
      <c r="E33" s="24"/>
    </row>
    <row r="34" spans="1:5" ht="16.5">
      <c r="A34" s="19"/>
      <c r="B34" s="48" t="s">
        <v>72</v>
      </c>
      <c r="C34" s="62" t="s">
        <v>74</v>
      </c>
      <c r="D34" s="23">
        <v>550</v>
      </c>
      <c r="E34" s="24"/>
    </row>
    <row r="35" spans="1:5" ht="49.5">
      <c r="A35" s="19">
        <v>9</v>
      </c>
      <c r="B35" s="38" t="s">
        <v>27</v>
      </c>
      <c r="C35" s="38"/>
      <c r="D35" s="23">
        <v>4288</v>
      </c>
      <c r="E35" s="24">
        <v>3280.5</v>
      </c>
    </row>
    <row r="36" spans="1:5" ht="16.5">
      <c r="A36" s="19"/>
      <c r="B36" s="48" t="s">
        <v>68</v>
      </c>
      <c r="C36" s="62" t="s">
        <v>70</v>
      </c>
      <c r="D36" s="23">
        <v>4288</v>
      </c>
      <c r="E36" s="24">
        <v>3280.5</v>
      </c>
    </row>
    <row r="37" spans="1:5" ht="66">
      <c r="A37" s="19">
        <v>10</v>
      </c>
      <c r="B37" s="32" t="s">
        <v>11</v>
      </c>
      <c r="C37" s="32"/>
      <c r="D37" s="23">
        <v>4412.8</v>
      </c>
      <c r="E37" s="24"/>
    </row>
    <row r="38" spans="1:5" ht="16.5">
      <c r="A38" s="19"/>
      <c r="B38" s="48" t="s">
        <v>95</v>
      </c>
      <c r="C38" s="50" t="s">
        <v>96</v>
      </c>
      <c r="D38" s="23">
        <v>4332.8</v>
      </c>
      <c r="E38" s="24"/>
    </row>
    <row r="39" spans="1:5" ht="16.5">
      <c r="A39" s="19"/>
      <c r="B39" s="48" t="s">
        <v>72</v>
      </c>
      <c r="C39" s="62" t="s">
        <v>74</v>
      </c>
      <c r="D39" s="23">
        <v>80</v>
      </c>
      <c r="E39" s="24"/>
    </row>
    <row r="40" spans="1:5" ht="66">
      <c r="A40" s="19">
        <v>11</v>
      </c>
      <c r="B40" s="41" t="s">
        <v>39</v>
      </c>
      <c r="C40" s="41"/>
      <c r="D40" s="23">
        <v>582100.75</v>
      </c>
      <c r="E40" s="24">
        <v>632855.54</v>
      </c>
    </row>
    <row r="41" spans="1:5" ht="16.5">
      <c r="A41" s="19"/>
      <c r="B41" s="48" t="s">
        <v>80</v>
      </c>
      <c r="C41" s="50" t="s">
        <v>81</v>
      </c>
      <c r="D41" s="23">
        <v>298078.31</v>
      </c>
      <c r="E41" s="24">
        <v>329548.62</v>
      </c>
    </row>
    <row r="42" spans="1:5" ht="16.5">
      <c r="A42" s="19"/>
      <c r="B42" s="48" t="s">
        <v>82</v>
      </c>
      <c r="C42" s="50" t="s">
        <v>83</v>
      </c>
      <c r="D42" s="23">
        <f>116286.64+36675.27+109945.79</f>
        <v>262907.7</v>
      </c>
      <c r="E42" s="24">
        <f>116286.64+40184.11+124724.58</f>
        <v>281195.33</v>
      </c>
    </row>
    <row r="43" spans="1:5" ht="16.5">
      <c r="A43" s="19"/>
      <c r="B43" s="48" t="s">
        <v>95</v>
      </c>
      <c r="C43" s="50" t="s">
        <v>96</v>
      </c>
      <c r="D43" s="23">
        <v>631.05</v>
      </c>
      <c r="E43" s="24">
        <v>662.6</v>
      </c>
    </row>
    <row r="44" spans="1:5" ht="16.5">
      <c r="A44" s="19"/>
      <c r="B44" s="48" t="s">
        <v>84</v>
      </c>
      <c r="C44" s="50" t="s">
        <v>85</v>
      </c>
      <c r="D44" s="23">
        <v>20483.69</v>
      </c>
      <c r="E44" s="24">
        <v>21448.99</v>
      </c>
    </row>
    <row r="45" spans="1:5" ht="33">
      <c r="A45" s="19">
        <v>12</v>
      </c>
      <c r="B45" s="40" t="s">
        <v>31</v>
      </c>
      <c r="C45" s="40"/>
      <c r="D45" s="23">
        <v>272665.48</v>
      </c>
      <c r="E45" s="24"/>
    </row>
    <row r="46" spans="1:5" ht="16.5">
      <c r="A46" s="19"/>
      <c r="B46" s="48" t="s">
        <v>97</v>
      </c>
      <c r="C46" s="50" t="s">
        <v>98</v>
      </c>
      <c r="D46" s="23">
        <v>272665.48</v>
      </c>
      <c r="E46" s="24"/>
    </row>
    <row r="47" spans="1:5" ht="49.5">
      <c r="A47" s="19">
        <v>13</v>
      </c>
      <c r="B47" s="31" t="s">
        <v>35</v>
      </c>
      <c r="C47" s="31"/>
      <c r="D47" s="23">
        <v>39183.85</v>
      </c>
      <c r="E47" s="24">
        <v>40940.14</v>
      </c>
    </row>
    <row r="48" spans="1:5" ht="16.5">
      <c r="A48" s="19"/>
      <c r="B48" s="48" t="s">
        <v>76</v>
      </c>
      <c r="C48" s="50" t="s">
        <v>77</v>
      </c>
      <c r="D48" s="23">
        <v>39183.85</v>
      </c>
      <c r="E48" s="24">
        <v>40940.14</v>
      </c>
    </row>
    <row r="49" spans="1:5" ht="33">
      <c r="A49" s="19">
        <v>14</v>
      </c>
      <c r="B49" s="42" t="s">
        <v>47</v>
      </c>
      <c r="C49" s="42"/>
      <c r="D49" s="23">
        <v>5190</v>
      </c>
      <c r="E49" s="24">
        <v>116235.08</v>
      </c>
    </row>
    <row r="50" spans="1:5" ht="16.5">
      <c r="A50" s="19"/>
      <c r="B50" s="48" t="s">
        <v>101</v>
      </c>
      <c r="C50" s="50" t="s">
        <v>102</v>
      </c>
      <c r="D50" s="23">
        <v>5190</v>
      </c>
      <c r="E50" s="24">
        <v>116235.08</v>
      </c>
    </row>
    <row r="51" spans="1:5" ht="49.5">
      <c r="A51" s="19">
        <v>15</v>
      </c>
      <c r="B51" s="38" t="s">
        <v>38</v>
      </c>
      <c r="C51" s="38"/>
      <c r="D51" s="23">
        <v>85714.29</v>
      </c>
      <c r="E51" s="24">
        <v>107142.86</v>
      </c>
    </row>
    <row r="52" spans="1:5" ht="16.5">
      <c r="A52" s="19"/>
      <c r="B52" s="48" t="s">
        <v>101</v>
      </c>
      <c r="C52" s="50" t="s">
        <v>102</v>
      </c>
      <c r="D52" s="23">
        <v>85714.29</v>
      </c>
      <c r="E52" s="24">
        <v>107142.86</v>
      </c>
    </row>
    <row r="53" spans="1:5" ht="66">
      <c r="A53" s="19">
        <v>16</v>
      </c>
      <c r="B53" s="31" t="s">
        <v>36</v>
      </c>
      <c r="C53" s="31"/>
      <c r="D53" s="23">
        <v>14900</v>
      </c>
      <c r="E53" s="24">
        <v>1149.9</v>
      </c>
    </row>
    <row r="54" spans="1:5" ht="16.5">
      <c r="A54" s="19"/>
      <c r="B54" s="48" t="s">
        <v>101</v>
      </c>
      <c r="C54" s="50" t="s">
        <v>102</v>
      </c>
      <c r="D54" s="23">
        <v>14900</v>
      </c>
      <c r="E54" s="24">
        <v>1149.9</v>
      </c>
    </row>
    <row r="55" spans="1:5" ht="66">
      <c r="A55" s="19">
        <v>17</v>
      </c>
      <c r="B55" s="31" t="s">
        <v>37</v>
      </c>
      <c r="C55" s="31"/>
      <c r="D55" s="20">
        <v>26110</v>
      </c>
      <c r="E55" s="21">
        <v>16570</v>
      </c>
    </row>
    <row r="56" spans="1:5" ht="16.5">
      <c r="A56" s="19"/>
      <c r="B56" s="48" t="s">
        <v>101</v>
      </c>
      <c r="C56" s="50" t="s">
        <v>102</v>
      </c>
      <c r="D56" s="20">
        <v>26110</v>
      </c>
      <c r="E56" s="21">
        <v>16570</v>
      </c>
    </row>
    <row r="57" spans="1:5" ht="49.5">
      <c r="A57" s="19">
        <v>18</v>
      </c>
      <c r="B57" s="42" t="s">
        <v>48</v>
      </c>
      <c r="C57" s="42"/>
      <c r="D57" s="20">
        <v>48714.34</v>
      </c>
      <c r="E57" s="21"/>
    </row>
    <row r="58" spans="1:5" ht="16.5">
      <c r="A58" s="19"/>
      <c r="B58" s="48" t="s">
        <v>63</v>
      </c>
      <c r="C58" s="59" t="s">
        <v>65</v>
      </c>
      <c r="D58" s="20">
        <v>48714.34</v>
      </c>
      <c r="E58" s="21"/>
    </row>
    <row r="59" spans="1:5" ht="66">
      <c r="A59" s="19">
        <v>19</v>
      </c>
      <c r="B59" s="38" t="s">
        <v>32</v>
      </c>
      <c r="C59" s="38"/>
      <c r="D59" s="22">
        <v>16321.5</v>
      </c>
      <c r="E59" s="22"/>
    </row>
    <row r="60" spans="1:5" ht="16.5">
      <c r="A60" s="19"/>
      <c r="B60" s="48" t="s">
        <v>97</v>
      </c>
      <c r="C60" s="50" t="s">
        <v>98</v>
      </c>
      <c r="D60" s="22">
        <v>16321.5</v>
      </c>
      <c r="E60" s="22"/>
    </row>
    <row r="61" spans="1:5" s="6" customFormat="1" ht="66">
      <c r="A61" s="19">
        <v>20</v>
      </c>
      <c r="B61" s="43" t="s">
        <v>23</v>
      </c>
      <c r="C61" s="43"/>
      <c r="D61" s="24">
        <f>1781-0.05</f>
        <v>1780.95</v>
      </c>
      <c r="E61" s="21">
        <v>1793.08</v>
      </c>
    </row>
    <row r="62" spans="1:5" s="6" customFormat="1" ht="16.5">
      <c r="A62" s="19"/>
      <c r="B62" s="48" t="s">
        <v>68</v>
      </c>
      <c r="C62" s="62" t="s">
        <v>70</v>
      </c>
      <c r="D62" s="24">
        <f>1781-0.05</f>
        <v>1780.95</v>
      </c>
      <c r="E62" s="21">
        <v>1793.08</v>
      </c>
    </row>
    <row r="63" spans="1:5" s="6" customFormat="1" ht="49.5" hidden="1">
      <c r="A63" s="19">
        <v>21</v>
      </c>
      <c r="B63" s="42" t="s">
        <v>49</v>
      </c>
      <c r="C63" s="42"/>
      <c r="D63" s="24"/>
      <c r="E63" s="21"/>
    </row>
    <row r="64" spans="1:5" s="6" customFormat="1" ht="16.5" hidden="1">
      <c r="A64" s="19"/>
      <c r="B64" s="48" t="s">
        <v>63</v>
      </c>
      <c r="C64" s="59" t="s">
        <v>65</v>
      </c>
      <c r="D64" s="24"/>
      <c r="E64" s="21"/>
    </row>
    <row r="65" spans="1:5" ht="115.5">
      <c r="A65" s="19">
        <v>21</v>
      </c>
      <c r="B65" s="43" t="s">
        <v>54</v>
      </c>
      <c r="C65" s="43"/>
      <c r="D65" s="24">
        <f>260+1086+10+184</f>
        <v>1540</v>
      </c>
      <c r="E65" s="24"/>
    </row>
    <row r="66" spans="1:5" ht="16.5">
      <c r="A66" s="19"/>
      <c r="B66" s="48" t="s">
        <v>68</v>
      </c>
      <c r="C66" s="62" t="s">
        <v>70</v>
      </c>
      <c r="D66" s="24">
        <v>260</v>
      </c>
      <c r="E66" s="24"/>
    </row>
    <row r="67" spans="1:5" ht="16.5">
      <c r="A67" s="19"/>
      <c r="B67" s="48" t="s">
        <v>82</v>
      </c>
      <c r="C67" s="50" t="s">
        <v>83</v>
      </c>
      <c r="D67" s="24">
        <v>1096</v>
      </c>
      <c r="E67" s="24"/>
    </row>
    <row r="68" spans="1:5" ht="16.5">
      <c r="A68" s="19"/>
      <c r="B68" s="48" t="s">
        <v>86</v>
      </c>
      <c r="C68" s="50" t="s">
        <v>87</v>
      </c>
      <c r="D68" s="24">
        <v>184</v>
      </c>
      <c r="E68" s="24"/>
    </row>
    <row r="69" spans="1:5" ht="115.5">
      <c r="A69" s="19">
        <v>22</v>
      </c>
      <c r="B69" s="43" t="s">
        <v>59</v>
      </c>
      <c r="C69" s="43"/>
      <c r="D69" s="24">
        <f>318+1569+5897+231+460</f>
        <v>8475</v>
      </c>
      <c r="E69" s="24"/>
    </row>
    <row r="70" spans="1:5" ht="16.5">
      <c r="A70" s="19"/>
      <c r="B70" s="48" t="s">
        <v>68</v>
      </c>
      <c r="C70" s="62" t="s">
        <v>70</v>
      </c>
      <c r="D70" s="24">
        <v>318</v>
      </c>
      <c r="E70" s="24"/>
    </row>
    <row r="71" spans="1:5" ht="16.5">
      <c r="A71" s="19"/>
      <c r="B71" s="48" t="s">
        <v>76</v>
      </c>
      <c r="C71" s="50" t="s">
        <v>77</v>
      </c>
      <c r="D71" s="24">
        <v>1569</v>
      </c>
      <c r="E71" s="24"/>
    </row>
    <row r="72" spans="1:5" ht="16.5">
      <c r="A72" s="19"/>
      <c r="B72" s="48" t="s">
        <v>95</v>
      </c>
      <c r="C72" s="50" t="s">
        <v>96</v>
      </c>
      <c r="D72" s="24">
        <v>6128</v>
      </c>
      <c r="E72" s="24"/>
    </row>
    <row r="73" spans="1:5" ht="16.5">
      <c r="A73" s="19"/>
      <c r="B73" s="48" t="s">
        <v>93</v>
      </c>
      <c r="C73" s="50" t="s">
        <v>94</v>
      </c>
      <c r="D73" s="24">
        <v>460</v>
      </c>
      <c r="E73" s="24"/>
    </row>
    <row r="74" spans="1:5" ht="49.5">
      <c r="A74" s="19">
        <v>23</v>
      </c>
      <c r="B74" s="33" t="s">
        <v>40</v>
      </c>
      <c r="C74" s="33"/>
      <c r="D74" s="24">
        <v>107074</v>
      </c>
      <c r="E74" s="24"/>
    </row>
    <row r="75" spans="1:5" ht="16.5">
      <c r="A75" s="19"/>
      <c r="B75" s="48" t="s">
        <v>80</v>
      </c>
      <c r="C75" s="50" t="s">
        <v>81</v>
      </c>
      <c r="D75" s="24">
        <v>22120</v>
      </c>
      <c r="E75" s="24"/>
    </row>
    <row r="76" spans="1:5" ht="16.5">
      <c r="A76" s="19"/>
      <c r="B76" s="48" t="s">
        <v>82</v>
      </c>
      <c r="C76" s="50" t="s">
        <v>83</v>
      </c>
      <c r="D76" s="24">
        <v>75755.2</v>
      </c>
      <c r="E76" s="24"/>
    </row>
    <row r="77" spans="1:5" ht="16.5">
      <c r="A77" s="19"/>
      <c r="B77" s="48" t="s">
        <v>95</v>
      </c>
      <c r="C77" s="50" t="s">
        <v>96</v>
      </c>
      <c r="D77" s="24">
        <v>7030</v>
      </c>
      <c r="E77" s="24"/>
    </row>
    <row r="78" spans="1:5" ht="16.5">
      <c r="A78" s="19"/>
      <c r="B78" s="48" t="s">
        <v>84</v>
      </c>
      <c r="C78" s="50" t="s">
        <v>85</v>
      </c>
      <c r="D78" s="24">
        <f>1660+508.8</f>
        <v>2168.8</v>
      </c>
      <c r="E78" s="24"/>
    </row>
    <row r="79" spans="1:5" s="16" customFormat="1" ht="66">
      <c r="A79" s="19">
        <v>24</v>
      </c>
      <c r="B79" s="43" t="s">
        <v>25</v>
      </c>
      <c r="C79" s="43"/>
      <c r="D79" s="21">
        <v>1000</v>
      </c>
      <c r="E79" s="21"/>
    </row>
    <row r="80" spans="1:5" s="16" customFormat="1" ht="16.5">
      <c r="A80" s="19"/>
      <c r="B80" s="48" t="s">
        <v>68</v>
      </c>
      <c r="C80" s="62" t="s">
        <v>70</v>
      </c>
      <c r="D80" s="21">
        <v>1000</v>
      </c>
      <c r="E80" s="21"/>
    </row>
    <row r="81" spans="1:5" ht="49.5">
      <c r="A81" s="19">
        <v>25</v>
      </c>
      <c r="B81" s="40" t="s">
        <v>56</v>
      </c>
      <c r="C81" s="40"/>
      <c r="D81" s="21">
        <v>3455</v>
      </c>
      <c r="E81" s="46"/>
    </row>
    <row r="82" spans="1:5" ht="33">
      <c r="A82" s="19"/>
      <c r="B82" s="48" t="s">
        <v>103</v>
      </c>
      <c r="C82" s="50" t="s">
        <v>104</v>
      </c>
      <c r="D82" s="21">
        <v>3275</v>
      </c>
      <c r="E82" s="46"/>
    </row>
    <row r="83" spans="1:5" ht="16.5">
      <c r="A83" s="19"/>
      <c r="B83" s="48" t="s">
        <v>72</v>
      </c>
      <c r="C83" s="50" t="s">
        <v>74</v>
      </c>
      <c r="D83" s="21">
        <v>180</v>
      </c>
      <c r="E83" s="46"/>
    </row>
    <row r="84" spans="1:5" ht="66" hidden="1">
      <c r="A84" s="19">
        <v>26</v>
      </c>
      <c r="B84" s="44" t="s">
        <v>33</v>
      </c>
      <c r="C84" s="44"/>
      <c r="D84" s="24"/>
      <c r="E84" s="24"/>
    </row>
    <row r="85" spans="1:5" ht="33" hidden="1">
      <c r="A85" s="19"/>
      <c r="B85" s="48" t="s">
        <v>69</v>
      </c>
      <c r="C85" s="50" t="s">
        <v>71</v>
      </c>
      <c r="D85" s="24"/>
      <c r="E85" s="24"/>
    </row>
    <row r="86" spans="1:5" ht="66">
      <c r="A86" s="19">
        <v>26</v>
      </c>
      <c r="B86" s="34" t="s">
        <v>57</v>
      </c>
      <c r="C86" s="34"/>
      <c r="D86" s="24">
        <v>18852</v>
      </c>
      <c r="E86" s="24"/>
    </row>
    <row r="87" spans="1:5" ht="16.5">
      <c r="A87" s="19"/>
      <c r="B87" s="48" t="s">
        <v>86</v>
      </c>
      <c r="C87" s="50" t="s">
        <v>87</v>
      </c>
      <c r="D87" s="24">
        <v>13112</v>
      </c>
      <c r="E87" s="24"/>
    </row>
    <row r="88" spans="1:5" ht="33">
      <c r="A88" s="19"/>
      <c r="B88" s="48" t="s">
        <v>105</v>
      </c>
      <c r="C88" s="50" t="s">
        <v>106</v>
      </c>
      <c r="D88" s="24">
        <v>5740</v>
      </c>
      <c r="E88" s="24"/>
    </row>
    <row r="89" spans="1:5" ht="66">
      <c r="A89" s="19">
        <v>27</v>
      </c>
      <c r="B89" s="42" t="s">
        <v>62</v>
      </c>
      <c r="C89" s="42"/>
      <c r="D89" s="24">
        <f>46707.83+201408.28</f>
        <v>248116.11</v>
      </c>
      <c r="E89" s="24">
        <f>51131.4+242175.74</f>
        <v>293307.14</v>
      </c>
    </row>
    <row r="90" spans="1:5" ht="16.5">
      <c r="A90" s="19"/>
      <c r="B90" s="48" t="s">
        <v>82</v>
      </c>
      <c r="C90" s="50" t="s">
        <v>83</v>
      </c>
      <c r="D90" s="24">
        <v>46707.83</v>
      </c>
      <c r="E90" s="24">
        <v>51131.4</v>
      </c>
    </row>
    <row r="91" spans="1:5" ht="16.5">
      <c r="A91" s="19"/>
      <c r="B91" s="48" t="s">
        <v>86</v>
      </c>
      <c r="C91" s="50" t="s">
        <v>87</v>
      </c>
      <c r="D91" s="24">
        <f>115421.72+5790.47+47883.52+32312.57</f>
        <v>201408.28</v>
      </c>
      <c r="E91" s="24">
        <f>138785.5+6962.46+57575.14+38852.64</f>
        <v>242175.74</v>
      </c>
    </row>
    <row r="92" spans="1:5" ht="49.5">
      <c r="A92" s="19">
        <v>28</v>
      </c>
      <c r="B92" s="42" t="s">
        <v>50</v>
      </c>
      <c r="C92" s="42"/>
      <c r="D92" s="24">
        <f>1450+60</f>
        <v>1510</v>
      </c>
      <c r="E92" s="24"/>
    </row>
    <row r="93" spans="1:5" ht="16.5">
      <c r="A93" s="19"/>
      <c r="B93" s="48" t="s">
        <v>86</v>
      </c>
      <c r="C93" s="50" t="s">
        <v>87</v>
      </c>
      <c r="D93" s="24">
        <v>325</v>
      </c>
      <c r="E93" s="24"/>
    </row>
    <row r="94" spans="1:5" ht="33">
      <c r="A94" s="19"/>
      <c r="B94" s="48" t="s">
        <v>105</v>
      </c>
      <c r="C94" s="50" t="s">
        <v>106</v>
      </c>
      <c r="D94" s="24">
        <v>1125</v>
      </c>
      <c r="E94" s="24"/>
    </row>
    <row r="95" spans="1:5" ht="16.5">
      <c r="A95" s="19"/>
      <c r="B95" s="48" t="s">
        <v>93</v>
      </c>
      <c r="C95" s="50" t="s">
        <v>94</v>
      </c>
      <c r="D95" s="24">
        <v>60</v>
      </c>
      <c r="E95" s="24"/>
    </row>
    <row r="96" spans="1:5" ht="66">
      <c r="A96" s="19">
        <v>29</v>
      </c>
      <c r="B96" s="36" t="s">
        <v>58</v>
      </c>
      <c r="C96" s="36"/>
      <c r="D96" s="24">
        <v>1008.15</v>
      </c>
      <c r="E96" s="24">
        <v>508.56</v>
      </c>
    </row>
    <row r="97" spans="1:5" ht="16.5">
      <c r="A97" s="19"/>
      <c r="B97" s="48" t="s">
        <v>89</v>
      </c>
      <c r="C97" s="50" t="s">
        <v>90</v>
      </c>
      <c r="D97" s="24">
        <v>1008.15</v>
      </c>
      <c r="E97" s="24">
        <v>508.56</v>
      </c>
    </row>
    <row r="98" spans="1:5" ht="49.5">
      <c r="A98" s="19">
        <v>30</v>
      </c>
      <c r="B98" s="45" t="s">
        <v>41</v>
      </c>
      <c r="C98" s="45"/>
      <c r="D98" s="24">
        <f>SUM(D99:D101)</f>
        <v>41496.33</v>
      </c>
      <c r="E98" s="24">
        <f>SUM(E99:E101)</f>
        <v>37047.99</v>
      </c>
    </row>
    <row r="99" spans="1:5" ht="16.5">
      <c r="A99" s="19"/>
      <c r="B99" s="48" t="s">
        <v>82</v>
      </c>
      <c r="C99" s="50" t="s">
        <v>83</v>
      </c>
      <c r="D99" s="24">
        <v>1550</v>
      </c>
      <c r="E99" s="24">
        <v>1850</v>
      </c>
    </row>
    <row r="100" spans="1:5" ht="16.5">
      <c r="A100" s="19"/>
      <c r="B100" s="48" t="s">
        <v>86</v>
      </c>
      <c r="C100" s="50" t="s">
        <v>87</v>
      </c>
      <c r="D100" s="24">
        <v>38896.33</v>
      </c>
      <c r="E100" s="24">
        <v>34047.99</v>
      </c>
    </row>
    <row r="101" spans="1:5" ht="33">
      <c r="A101" s="19"/>
      <c r="B101" s="48" t="s">
        <v>105</v>
      </c>
      <c r="C101" s="50" t="s">
        <v>106</v>
      </c>
      <c r="D101" s="24">
        <v>1050</v>
      </c>
      <c r="E101" s="24">
        <v>1150</v>
      </c>
    </row>
    <row r="102" spans="1:5" ht="49.5">
      <c r="A102" s="19">
        <v>31</v>
      </c>
      <c r="B102" s="42" t="s">
        <v>52</v>
      </c>
      <c r="C102" s="42"/>
      <c r="D102" s="24">
        <v>12000</v>
      </c>
      <c r="E102" s="24"/>
    </row>
    <row r="103" spans="1:5" ht="16.5">
      <c r="A103" s="19"/>
      <c r="B103" s="48" t="s">
        <v>89</v>
      </c>
      <c r="C103" s="50" t="s">
        <v>90</v>
      </c>
      <c r="D103" s="24">
        <v>12000</v>
      </c>
      <c r="E103" s="24"/>
    </row>
    <row r="104" spans="1:5" s="15" customFormat="1" ht="16.5">
      <c r="A104" s="28"/>
      <c r="B104" s="9" t="s">
        <v>1</v>
      </c>
      <c r="C104" s="9"/>
      <c r="D104" s="47">
        <f>D13+D15+D17+D19+D23+D25+D30+D32+D35+D37+D40+D45+D47+D49+D51+D53+D55+D57+D59+D61+D63+D65+D69+D74+D79+D81+D84+D86+D89+D92+D96+D98+D102</f>
        <v>1727316.3900000001</v>
      </c>
      <c r="E104" s="47">
        <f>E13+E15+E17+E19+E23+E25+E30+E32+E35+E37+E40+E45+E47+E49+E51+E53+E55+E57+E59+E61+E63+E65+E69+E74+E79+E81+E84+E86+E89+E92+E96+E98+E102</f>
        <v>1265618.32</v>
      </c>
    </row>
    <row r="106" spans="4:5" ht="16.5">
      <c r="D106" s="74"/>
      <c r="E106" s="74"/>
    </row>
    <row r="108" spans="4:5" ht="16.5">
      <c r="D108" s="75"/>
      <c r="E108" s="75"/>
    </row>
  </sheetData>
  <sheetProtection/>
  <mergeCells count="6">
    <mergeCell ref="D10:E10"/>
    <mergeCell ref="A10:A11"/>
    <mergeCell ref="B10:B11"/>
    <mergeCell ref="A7:E7"/>
    <mergeCell ref="A8:E8"/>
    <mergeCell ref="C10:C11"/>
  </mergeCells>
  <printOptions/>
  <pageMargins left="0.984251968503937" right="0.5905511811023623" top="0.3937007874015748" bottom="0.3937007874015748" header="0.1968503937007874" footer="0.15748031496062992"/>
  <pageSetup fitToHeight="2" horizontalDpi="600" verticalDpi="600" orientation="portrait" paperSize="9" scale="85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It's a good day to 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IPS</dc:creator>
  <cp:keywords/>
  <dc:description/>
  <cp:lastModifiedBy>Валентина</cp:lastModifiedBy>
  <cp:lastPrinted>2013-12-18T02:11:22Z</cp:lastPrinted>
  <dcterms:created xsi:type="dcterms:W3CDTF">2004-06-10T03:39:26Z</dcterms:created>
  <dcterms:modified xsi:type="dcterms:W3CDTF">2013-12-18T02:11:25Z</dcterms:modified>
  <cp:category/>
  <cp:version/>
  <cp:contentType/>
  <cp:contentStatus/>
</cp:coreProperties>
</file>