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025" yWindow="0" windowWidth="25830" windowHeight="15525" activeTab="2"/>
  </bookViews>
  <sheets>
    <sheet name="Лист1" sheetId="1" r:id="rId1"/>
    <sheet name="Лист1 (2)" sheetId="2" r:id="rId2"/>
    <sheet name="Итог" sheetId="3" r:id="rId3"/>
  </sheets>
  <calcPr calcId="1257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9" i="3"/>
  <c r="W10"/>
  <c r="W11"/>
  <c r="W12"/>
  <c r="W13"/>
  <c r="W14"/>
  <c r="W15"/>
  <c r="W16"/>
  <c r="W17"/>
  <c r="W18"/>
  <c r="W19"/>
  <c r="W20"/>
  <c r="W22"/>
  <c r="W23"/>
  <c r="W24"/>
  <c r="W25"/>
  <c r="W26"/>
  <c r="W27"/>
  <c r="W28"/>
  <c r="W29"/>
  <c r="W30"/>
  <c r="W31"/>
  <c r="W32"/>
  <c r="W33"/>
  <c r="W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8"/>
  <c r="V9"/>
  <c r="V10"/>
  <c r="V11"/>
  <c r="V12"/>
  <c r="V13"/>
  <c r="V14"/>
  <c r="V15"/>
  <c r="V16"/>
  <c r="V17"/>
  <c r="V18"/>
  <c r="V19"/>
  <c r="V20"/>
  <c r="V22"/>
  <c r="V23"/>
  <c r="V24"/>
  <c r="V25"/>
  <c r="V26"/>
  <c r="V27"/>
  <c r="V28"/>
  <c r="V29"/>
  <c r="V30"/>
  <c r="V31"/>
  <c r="V32"/>
  <c r="V33"/>
  <c r="V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8"/>
  <c r="S9"/>
  <c r="S10"/>
  <c r="S11"/>
  <c r="S12"/>
  <c r="S13"/>
  <c r="S14"/>
  <c r="S15"/>
  <c r="S16"/>
  <c r="S17"/>
  <c r="S18"/>
  <c r="S19"/>
  <c r="S20"/>
  <c r="S22"/>
  <c r="S23"/>
  <c r="S24"/>
  <c r="S25"/>
  <c r="S26"/>
  <c r="S27"/>
  <c r="S28"/>
  <c r="S29"/>
  <c r="S30"/>
  <c r="S31"/>
  <c r="S32"/>
  <c r="S33"/>
  <c r="S8"/>
  <c r="R9"/>
  <c r="R10"/>
  <c r="R11"/>
  <c r="R12"/>
  <c r="R13"/>
  <c r="R14"/>
  <c r="R15"/>
  <c r="R16"/>
  <c r="R17"/>
  <c r="R18"/>
  <c r="R19"/>
  <c r="R20"/>
  <c r="R22"/>
  <c r="R23"/>
  <c r="R24"/>
  <c r="R25"/>
  <c r="R26"/>
  <c r="R27"/>
  <c r="R28"/>
  <c r="R29"/>
  <c r="R30"/>
  <c r="R31"/>
  <c r="R32"/>
  <c r="R33"/>
  <c r="R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8"/>
  <c r="O9"/>
  <c r="O10"/>
  <c r="O11"/>
  <c r="O12"/>
  <c r="O13"/>
  <c r="O14"/>
  <c r="O15"/>
  <c r="O16"/>
  <c r="O17"/>
  <c r="O18"/>
  <c r="O19"/>
  <c r="O20"/>
  <c r="O22"/>
  <c r="O23"/>
  <c r="O24"/>
  <c r="O25"/>
  <c r="O26"/>
  <c r="O27"/>
  <c r="O28"/>
  <c r="O29"/>
  <c r="O30"/>
  <c r="O31"/>
  <c r="O32"/>
  <c r="O33"/>
  <c r="O8"/>
  <c r="N9"/>
  <c r="N10"/>
  <c r="N11"/>
  <c r="N12"/>
  <c r="N13"/>
  <c r="N14"/>
  <c r="N15"/>
  <c r="N16"/>
  <c r="N17"/>
  <c r="N18"/>
  <c r="N19"/>
  <c r="N20"/>
  <c r="N22"/>
  <c r="N23"/>
  <c r="N24"/>
  <c r="N25"/>
  <c r="N26"/>
  <c r="N27"/>
  <c r="N28"/>
  <c r="N29"/>
  <c r="N30"/>
  <c r="N31"/>
  <c r="N32"/>
  <c r="N33"/>
  <c r="N8"/>
  <c r="I27" i="1" l="1"/>
  <c r="M28"/>
  <c r="M27"/>
  <c r="L28"/>
  <c r="L27"/>
  <c r="K28"/>
  <c r="K27"/>
  <c r="J28"/>
  <c r="J27"/>
  <c r="I28"/>
  <c r="D28"/>
  <c r="E27"/>
  <c r="D27"/>
  <c r="J19"/>
  <c r="F27"/>
  <c r="G27"/>
  <c r="H27"/>
  <c r="E28"/>
  <c r="F28"/>
  <c r="G28"/>
  <c r="H28"/>
  <c r="K38"/>
  <c r="J38"/>
  <c r="I38"/>
  <c r="I39" s="1"/>
  <c r="J39"/>
  <c r="K39"/>
  <c r="L39"/>
  <c r="M39"/>
  <c r="I29" l="1"/>
  <c r="M43" l="1"/>
  <c r="L40"/>
  <c r="J43" l="1"/>
  <c r="K43"/>
  <c r="L43"/>
  <c r="I43"/>
  <c r="M36"/>
  <c r="L30"/>
  <c r="L34"/>
  <c r="J33" l="1"/>
  <c r="K33"/>
  <c r="L33"/>
  <c r="M33"/>
  <c r="J32"/>
  <c r="K32"/>
  <c r="L32"/>
  <c r="M32"/>
  <c r="J31"/>
  <c r="K31"/>
  <c r="L31"/>
  <c r="M31"/>
  <c r="I33"/>
  <c r="I32"/>
  <c r="I31"/>
  <c r="L36" l="1"/>
  <c r="J36" l="1"/>
  <c r="K36"/>
  <c r="I36"/>
  <c r="J29"/>
  <c r="K29"/>
  <c r="L29"/>
  <c r="M29"/>
  <c r="L26" l="1"/>
  <c r="M26"/>
  <c r="I26" l="1"/>
  <c r="J26"/>
  <c r="K26"/>
  <c r="K23"/>
  <c r="K45" s="1"/>
  <c r="G23"/>
  <c r="E23"/>
  <c r="F23"/>
  <c r="H23"/>
  <c r="I23"/>
  <c r="I45" s="1"/>
  <c r="J23"/>
  <c r="J45" s="1"/>
  <c r="L23"/>
  <c r="L45" s="1"/>
  <c r="M23"/>
  <c r="M45" s="1"/>
  <c r="D23"/>
  <c r="M13" l="1"/>
  <c r="M44" s="1"/>
  <c r="L13" l="1"/>
  <c r="K13"/>
  <c r="K44" s="1"/>
  <c r="J13"/>
  <c r="J44" s="1"/>
  <c r="I13"/>
  <c r="I44" s="1"/>
  <c r="L44" l="1"/>
</calcChain>
</file>

<file path=xl/sharedStrings.xml><?xml version="1.0" encoding="utf-8"?>
<sst xmlns="http://schemas.openxmlformats.org/spreadsheetml/2006/main" count="239" uniqueCount="76">
  <si>
    <t>Сведения о планируемых объемах оказания муниципальных услуг (работ) муниципальными бюджетными и автономными учреждениями на очередной финансовй год (2022 год)</t>
  </si>
  <si>
    <t xml:space="preserve">и плановый период (2023-2024 годы), а также о планируемых объемах субсидий на их финансовое обеспечение  </t>
  </si>
  <si>
    <t>в сравнении с ожидаемым исполнением за текущий финансовый год (2021 год) и отчетом за отчетный финансовый год (2020 год)</t>
  </si>
  <si>
    <t>Учреждение</t>
  </si>
  <si>
    <t>Наименование муниципальной услуги</t>
  </si>
  <si>
    <t>План субсидии муниципального задания (конкретной муниципальной услуги/работы) в (в руб.)</t>
  </si>
  <si>
    <t>2023 год</t>
  </si>
  <si>
    <t>2024 год</t>
  </si>
  <si>
    <t>МБУК "Уссурийский музей"</t>
  </si>
  <si>
    <t>Публичный показ музейных предметов, музейных коллекций</t>
  </si>
  <si>
    <t>Создание экспозиций  (выставок) музеев, организация выездных выставок</t>
  </si>
  <si>
    <t>Формирование, учет, изучение, обеспечение физического сохранения и безопасности музейных предметов, музейных коллекций</t>
  </si>
  <si>
    <t>МБУДО "ДШИ УГО"</t>
  </si>
  <si>
    <t>Реализация дополнительных общеобразовательных предпрофессиональных программ в области искусств по программе "Фортепиано"</t>
  </si>
  <si>
    <t xml:space="preserve">Реализация дополнительных общеразвивающих программ </t>
  </si>
  <si>
    <t>по программе "Струнные инструменты"</t>
  </si>
  <si>
    <t>по программе "Народные инструменты"</t>
  </si>
  <si>
    <t>по программе "Духовые и ударные инструменты"</t>
  </si>
  <si>
    <t>по программе "Музыкальный фольклор"</t>
  </si>
  <si>
    <t>по программе "Хореографическое творчество"</t>
  </si>
  <si>
    <t>по программе "Живопись"</t>
  </si>
  <si>
    <t>по программе "Декоративно-прикладное творчество"</t>
  </si>
  <si>
    <t>Плановое значение показателя объема муниципальной услуги/работы (чел., чел-час, спектакли, мероприятия и т.д.)</t>
  </si>
  <si>
    <t>МБУК "Театр драмы УГО им. В.Ф. Комиссаржевской"</t>
  </si>
  <si>
    <t>Услуга по организации деятельности клубных формирований и формирований самодеятельного народного творчества</t>
  </si>
  <si>
    <t>МБУК ЦКС</t>
  </si>
  <si>
    <t>Итого</t>
  </si>
  <si>
    <t>Создание спектаклей (работа)</t>
  </si>
  <si>
    <t xml:space="preserve">Показ (организация показа) спектаклей (театральных постановок) </t>
  </si>
  <si>
    <t>Библиотечное, библиографическое и информационное обслуживание пользователей библиотеки</t>
  </si>
  <si>
    <t xml:space="preserve">В стационарных
 условиях
</t>
  </si>
  <si>
    <t>Вне стационара</t>
  </si>
  <si>
    <t>Удаленно через сеть Интернет</t>
  </si>
  <si>
    <t>Предоставление библио-графической информации из государственных биб-лиотечных фондов и ин-формации из государствен-ных библиотечных фондов в части, не касающейся ав-торских прав</t>
  </si>
  <si>
    <t xml:space="preserve"> Формирование, учет, изу-чение, обеспечение физиче-ского сохранения и безо-пасности фондов библио-тек, включая оцифровку фондов</t>
  </si>
  <si>
    <t>МБУК "ЦБС"</t>
  </si>
  <si>
    <t>Организация деятельности клубных формирований и формирований самодеятельного народного творчества</t>
  </si>
  <si>
    <t>МАУК "МЦКД "Горизонт"</t>
  </si>
  <si>
    <t>Демонстрация коллекции диких и домашних животных, растений</t>
  </si>
  <si>
    <t>МАУК "Городские парки"</t>
  </si>
  <si>
    <t>Всего</t>
  </si>
  <si>
    <t>Ожидаемое исполнение муниципального задания (конкретной муниципальной услуги/работы) в (в руб.) 2022г.</t>
  </si>
  <si>
    <t>Ожидаемое значение показателя объема муниципальной услуги/работы за 2022 год  (чел., чел-час, спектакли, мероприятия и т.д.)</t>
  </si>
  <si>
    <t>Фактическое значение показателя объема муниципальной услуги/работы за 2021 год  (чел., чел-час, спектакли, мероприятия и т.д.)</t>
  </si>
  <si>
    <t>2025 год</t>
  </si>
  <si>
    <t>Фактический, исполненный оъем субсидии муниципального задания (конкретной муниципальной услуги/работы) в 2021 г. (в руб.)</t>
  </si>
  <si>
    <t>Создание экспозиций диких и домашних животных, растений (работа)</t>
  </si>
  <si>
    <t>Организация и проведение мероприятий</t>
  </si>
  <si>
    <t>Ведомство</t>
  </si>
  <si>
    <t>017 (Культура)</t>
  </si>
  <si>
    <t xml:space="preserve">Реализация дополнительных общеобразовательных предпрофессиональных программ в области искусств </t>
  </si>
  <si>
    <t>Обеспечение доступа к обьектам спорта, час.</t>
  </si>
  <si>
    <t>Спортивная подготовка по олимпийским видам спорта, чел.</t>
  </si>
  <si>
    <t>Спортивная подготовка по неолимпийским видам спорта, чел.</t>
  </si>
  <si>
    <t>Организация и проведение официальных спортивных мероприятий, шт.</t>
  </si>
  <si>
    <t>001 Администрация УГО Спорт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</si>
  <si>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</si>
  <si>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</si>
  <si>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</si>
  <si>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дошкольного образования</t>
  </si>
  <si>
    <t>Присмотр и уход</t>
  </si>
  <si>
    <t>Реализация дополнительных общеразвивающих программ</t>
  </si>
  <si>
    <t>Реализация дополнительных предпрофессиональных программ в области физической культуры и спорта</t>
  </si>
  <si>
    <t>Организация отдыха детей и молодежи</t>
  </si>
  <si>
    <t>016 Управление образования Уссурийского городского округа</t>
  </si>
  <si>
    <t>Ожидаемое исполнение за 2022 год</t>
  </si>
  <si>
    <t>Фактическое исполнение за 2021 год</t>
  </si>
  <si>
    <t>Отклонение исполения 2023 года от 2021 года</t>
  </si>
  <si>
    <t>объем муниципальной услуги</t>
  </si>
  <si>
    <t>объем субсидии</t>
  </si>
  <si>
    <t>Отклонения 2023 года от ожидаемого исполнения 2022 года</t>
  </si>
  <si>
    <t>Отклонение 2024 года от исполения  2021 года</t>
  </si>
  <si>
    <t>Отклонения 2024 года от ожидаемого исполнения 2022 года</t>
  </si>
  <si>
    <t>Отклонение 2025 года от исполения  2021 года</t>
  </si>
  <si>
    <t>Отклонения 2025 года от ожидаемого исполнения 2022 года</t>
  </si>
  <si>
    <t xml:space="preserve">Сведения о планируемых объемах оказания муниципальных услуг (работ) муниципальными бюджетными и автономными учреждениями на 2023 год и плановый период 2024-2025 годы, а также о планируемых объемах субсидий на их финансовое обеспечение в сравнении с ожидаемым исполнением за текущий 2022 год и отчетом за отчетный 2021 год 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</si>
</sst>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"/>
    <numFmt numFmtId="165" formatCode="#,##0.00_ ;\-#,##0.00\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0" fontId="4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3" fontId="2" fillId="0" borderId="1" xfId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2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 wrapText="1"/>
    </xf>
    <xf numFmtId="0" fontId="1" fillId="3" borderId="0" xfId="0" applyFont="1" applyFill="1"/>
    <xf numFmtId="0" fontId="4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3" borderId="0" xfId="0" applyFont="1" applyFill="1" applyAlignment="1">
      <alignment wrapText="1"/>
    </xf>
    <xf numFmtId="43" fontId="2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165" fontId="2" fillId="3" borderId="1" xfId="1" applyNumberFormat="1" applyFont="1" applyFill="1" applyBorder="1" applyAlignment="1">
      <alignment horizontal="center" vertical="center"/>
    </xf>
    <xf numFmtId="0" fontId="2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wrapText="1"/>
    </xf>
    <xf numFmtId="0" fontId="0" fillId="0" borderId="7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8"/>
  <sheetViews>
    <sheetView topLeftCell="A27" zoomScaleNormal="100" workbookViewId="0">
      <selection activeCell="M42" sqref="M42"/>
    </sheetView>
  </sheetViews>
  <sheetFormatPr defaultRowHeight="15"/>
  <cols>
    <col min="1" max="1" width="8" style="14" customWidth="1"/>
    <col min="2" max="2" width="20.7109375" style="14" hidden="1" customWidth="1"/>
    <col min="3" max="3" width="28.42578125" style="14" customWidth="1"/>
    <col min="4" max="4" width="10" style="15" customWidth="1"/>
    <col min="5" max="5" width="8.85546875" style="15" customWidth="1"/>
    <col min="6" max="6" width="9.28515625" style="15" customWidth="1"/>
    <col min="7" max="7" width="10.7109375" style="15" customWidth="1"/>
    <col min="8" max="8" width="12" style="15" customWidth="1"/>
    <col min="9" max="11" width="16.85546875" style="15" bestFit="1" customWidth="1"/>
    <col min="12" max="12" width="17" style="15" customWidth="1"/>
    <col min="13" max="13" width="16.42578125" style="15" customWidth="1"/>
  </cols>
  <sheetData>
    <row r="3" spans="1:13">
      <c r="C3" s="15" t="s">
        <v>0</v>
      </c>
    </row>
    <row r="4" spans="1:13">
      <c r="B4" s="55" t="s">
        <v>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8" spans="1:13">
      <c r="A8" s="51" t="s">
        <v>48</v>
      </c>
      <c r="B8" s="51" t="s">
        <v>3</v>
      </c>
      <c r="C8" s="51" t="s">
        <v>4</v>
      </c>
      <c r="D8" s="60" t="s">
        <v>22</v>
      </c>
      <c r="E8" s="61"/>
      <c r="F8" s="62"/>
      <c r="G8" s="51" t="s">
        <v>42</v>
      </c>
      <c r="H8" s="51" t="s">
        <v>43</v>
      </c>
      <c r="I8" s="60" t="s">
        <v>5</v>
      </c>
      <c r="J8" s="61"/>
      <c r="K8" s="62"/>
      <c r="L8" s="51" t="s">
        <v>41</v>
      </c>
      <c r="M8" s="51" t="s">
        <v>45</v>
      </c>
    </row>
    <row r="9" spans="1:13" s="1" customFormat="1" ht="197.25" customHeight="1">
      <c r="A9" s="51"/>
      <c r="B9" s="51"/>
      <c r="C9" s="51"/>
      <c r="D9" s="16" t="s">
        <v>6</v>
      </c>
      <c r="E9" s="16" t="s">
        <v>7</v>
      </c>
      <c r="F9" s="16" t="s">
        <v>44</v>
      </c>
      <c r="G9" s="51"/>
      <c r="H9" s="51"/>
      <c r="I9" s="16" t="s">
        <v>6</v>
      </c>
      <c r="J9" s="16" t="s">
        <v>7</v>
      </c>
      <c r="K9" s="16" t="s">
        <v>44</v>
      </c>
      <c r="L9" s="51"/>
      <c r="M9" s="51"/>
    </row>
    <row r="10" spans="1:13" ht="45">
      <c r="A10" s="3" t="s">
        <v>49</v>
      </c>
      <c r="B10" s="57" t="s">
        <v>8</v>
      </c>
      <c r="C10" s="3" t="s">
        <v>9</v>
      </c>
      <c r="D10" s="10">
        <v>39080</v>
      </c>
      <c r="E10" s="10">
        <v>39080</v>
      </c>
      <c r="F10" s="10">
        <v>39080</v>
      </c>
      <c r="G10" s="10">
        <v>39080</v>
      </c>
      <c r="H10" s="9">
        <v>34672</v>
      </c>
      <c r="I10" s="7">
        <v>7002891.2800000003</v>
      </c>
      <c r="J10" s="8">
        <v>6572265.3399999999</v>
      </c>
      <c r="K10" s="8">
        <v>6323384.7599999998</v>
      </c>
      <c r="L10" s="5">
        <v>5885554.5499999998</v>
      </c>
      <c r="M10" s="5">
        <v>5893501.8300000001</v>
      </c>
    </row>
    <row r="11" spans="1:13" ht="60">
      <c r="A11" s="3" t="s">
        <v>49</v>
      </c>
      <c r="B11" s="58"/>
      <c r="C11" s="3" t="s">
        <v>10</v>
      </c>
      <c r="D11" s="4">
        <v>12</v>
      </c>
      <c r="E11" s="4">
        <v>12</v>
      </c>
      <c r="F11" s="4">
        <v>12</v>
      </c>
      <c r="G11" s="4">
        <v>12</v>
      </c>
      <c r="H11" s="10">
        <v>12</v>
      </c>
      <c r="I11" s="7">
        <v>2421572.02</v>
      </c>
      <c r="J11" s="8">
        <v>2272663.2799999998</v>
      </c>
      <c r="K11" s="8">
        <v>2186601.36</v>
      </c>
      <c r="L11" s="5">
        <v>2394378.85</v>
      </c>
      <c r="M11" s="5">
        <v>2037949.55</v>
      </c>
    </row>
    <row r="12" spans="1:13" ht="90">
      <c r="A12" s="3" t="s">
        <v>49</v>
      </c>
      <c r="B12" s="59"/>
      <c r="C12" s="3" t="s">
        <v>11</v>
      </c>
      <c r="D12" s="4">
        <v>500</v>
      </c>
      <c r="E12" s="4">
        <v>500</v>
      </c>
      <c r="F12" s="4">
        <v>500</v>
      </c>
      <c r="G12" s="4">
        <v>500</v>
      </c>
      <c r="H12" s="9">
        <v>590</v>
      </c>
      <c r="I12" s="7">
        <v>2867780.47</v>
      </c>
      <c r="J12" s="8">
        <v>2691433.22</v>
      </c>
      <c r="K12" s="8">
        <v>2589513.17</v>
      </c>
      <c r="L12" s="5">
        <v>2867228.62</v>
      </c>
      <c r="M12" s="5">
        <v>2413470.2000000002</v>
      </c>
    </row>
    <row r="13" spans="1:13" s="2" customFormat="1" hidden="1">
      <c r="A13" s="3"/>
      <c r="B13" s="3" t="s">
        <v>26</v>
      </c>
      <c r="C13" s="3"/>
      <c r="D13" s="4"/>
      <c r="E13" s="4"/>
      <c r="F13" s="4"/>
      <c r="G13" s="4"/>
      <c r="H13" s="4"/>
      <c r="I13" s="5">
        <f>I10+I11+I12</f>
        <v>12292243.770000001</v>
      </c>
      <c r="J13" s="5">
        <f>J10+J11+J12</f>
        <v>11536361.84</v>
      </c>
      <c r="K13" s="5">
        <f>K10+K11+K12</f>
        <v>11099499.289999999</v>
      </c>
      <c r="L13" s="5">
        <f>L10+L11+L12</f>
        <v>11147162.02</v>
      </c>
      <c r="M13" s="5">
        <f>M10+M11+M12</f>
        <v>10344921.58</v>
      </c>
    </row>
    <row r="14" spans="1:13" ht="75" hidden="1">
      <c r="A14" s="52"/>
      <c r="B14" s="57" t="s">
        <v>12</v>
      </c>
      <c r="C14" s="3" t="s">
        <v>13</v>
      </c>
      <c r="D14" s="4">
        <v>29205</v>
      </c>
      <c r="E14" s="4">
        <v>29205</v>
      </c>
      <c r="F14" s="4">
        <v>29205</v>
      </c>
      <c r="G14" s="4">
        <v>29205</v>
      </c>
      <c r="H14" s="4">
        <v>26099</v>
      </c>
      <c r="I14" s="5">
        <v>18277155</v>
      </c>
      <c r="J14" s="5">
        <v>18299495.370000001</v>
      </c>
      <c r="K14" s="5">
        <v>17576362.66</v>
      </c>
      <c r="L14" s="5">
        <v>18384594.489999998</v>
      </c>
      <c r="M14" s="5">
        <v>17794024.603999998</v>
      </c>
    </row>
    <row r="15" spans="1:13" ht="30" hidden="1">
      <c r="A15" s="53"/>
      <c r="B15" s="58"/>
      <c r="C15" s="3" t="s">
        <v>15</v>
      </c>
      <c r="D15" s="4">
        <v>8460</v>
      </c>
      <c r="E15" s="4">
        <v>8460</v>
      </c>
      <c r="F15" s="4">
        <v>8460</v>
      </c>
      <c r="G15" s="4">
        <v>8460</v>
      </c>
      <c r="H15" s="4">
        <v>9432</v>
      </c>
      <c r="I15" s="5">
        <v>3143975.98</v>
      </c>
      <c r="J15" s="5">
        <v>3105036.58</v>
      </c>
      <c r="K15" s="5">
        <v>2985414.22</v>
      </c>
      <c r="L15" s="5">
        <v>3513473.78</v>
      </c>
      <c r="M15" s="5">
        <v>3404466.8739999998</v>
      </c>
    </row>
    <row r="16" spans="1:13" ht="30" hidden="1">
      <c r="A16" s="53"/>
      <c r="B16" s="58"/>
      <c r="C16" s="3" t="s">
        <v>16</v>
      </c>
      <c r="D16" s="4">
        <v>7130</v>
      </c>
      <c r="E16" s="4">
        <v>7130</v>
      </c>
      <c r="F16" s="4">
        <v>7130</v>
      </c>
      <c r="G16" s="4">
        <v>7130</v>
      </c>
      <c r="H16" s="4">
        <v>5939</v>
      </c>
      <c r="I16" s="5">
        <v>8008417.0700000003</v>
      </c>
      <c r="J16" s="5">
        <v>8091250.9100000001</v>
      </c>
      <c r="K16" s="5">
        <v>7771124.1900000004</v>
      </c>
      <c r="L16" s="5">
        <v>6824499.4500000002</v>
      </c>
      <c r="M16" s="5">
        <v>4441639.8540000003</v>
      </c>
    </row>
    <row r="17" spans="1:13" ht="30" hidden="1">
      <c r="A17" s="53"/>
      <c r="B17" s="58"/>
      <c r="C17" s="3" t="s">
        <v>17</v>
      </c>
      <c r="D17" s="4">
        <v>3630</v>
      </c>
      <c r="E17" s="4">
        <v>3630</v>
      </c>
      <c r="F17" s="4">
        <v>3630</v>
      </c>
      <c r="G17" s="4">
        <v>3630</v>
      </c>
      <c r="H17" s="4">
        <v>4032</v>
      </c>
      <c r="I17" s="5">
        <v>1144787.6299999999</v>
      </c>
      <c r="J17" s="5">
        <v>1098331.54</v>
      </c>
      <c r="K17" s="5">
        <v>1060750.93</v>
      </c>
      <c r="L17" s="5">
        <v>1248946.99</v>
      </c>
      <c r="M17" s="5">
        <v>1204420.3559999999</v>
      </c>
    </row>
    <row r="18" spans="1:13" ht="30" hidden="1">
      <c r="A18" s="53"/>
      <c r="B18" s="58"/>
      <c r="C18" s="3" t="s">
        <v>18</v>
      </c>
      <c r="D18" s="4">
        <v>10361</v>
      </c>
      <c r="E18" s="4">
        <v>10361</v>
      </c>
      <c r="F18" s="4">
        <v>10361</v>
      </c>
      <c r="G18" s="4">
        <v>10361</v>
      </c>
      <c r="H18" s="4">
        <v>11858</v>
      </c>
      <c r="I18" s="5">
        <v>3068137.49</v>
      </c>
      <c r="J18" s="5">
        <v>3059971</v>
      </c>
      <c r="K18" s="5">
        <v>2938673.32</v>
      </c>
      <c r="L18" s="5">
        <v>2336232.9</v>
      </c>
      <c r="M18" s="5">
        <v>2267398.7760000001</v>
      </c>
    </row>
    <row r="19" spans="1:13" ht="45" hidden="1">
      <c r="A19" s="53"/>
      <c r="B19" s="58"/>
      <c r="C19" s="3" t="s">
        <v>19</v>
      </c>
      <c r="D19" s="4">
        <v>60443</v>
      </c>
      <c r="E19" s="4">
        <v>60443</v>
      </c>
      <c r="F19" s="4">
        <v>60443</v>
      </c>
      <c r="G19" s="4">
        <v>60443</v>
      </c>
      <c r="H19" s="4">
        <v>60502</v>
      </c>
      <c r="I19" s="5">
        <v>10554464.48</v>
      </c>
      <c r="J19" s="5">
        <f>10351173.38+0.22</f>
        <v>10351173.600000001</v>
      </c>
      <c r="K19" s="5">
        <v>9945536.0999999996</v>
      </c>
      <c r="L19" s="5">
        <v>10667731.42</v>
      </c>
      <c r="M19" s="5">
        <v>9232160.2640000004</v>
      </c>
    </row>
    <row r="20" spans="1:13" hidden="1">
      <c r="A20" s="53"/>
      <c r="B20" s="58"/>
      <c r="C20" s="3" t="s">
        <v>20</v>
      </c>
      <c r="D20" s="4">
        <v>122700</v>
      </c>
      <c r="E20" s="4">
        <v>122700</v>
      </c>
      <c r="F20" s="4">
        <v>122700</v>
      </c>
      <c r="G20" s="4">
        <v>122700</v>
      </c>
      <c r="H20" s="4">
        <v>119990</v>
      </c>
      <c r="I20" s="5">
        <v>17646711.120000001</v>
      </c>
      <c r="J20" s="5">
        <v>17005347.609999999</v>
      </c>
      <c r="K20" s="5">
        <v>16371482.300000001</v>
      </c>
      <c r="L20" s="5">
        <v>18353705.600000001</v>
      </c>
      <c r="M20" s="5">
        <v>15545721.955</v>
      </c>
    </row>
    <row r="21" spans="1:13" ht="30" hidden="1">
      <c r="A21" s="53"/>
      <c r="B21" s="58"/>
      <c r="C21" s="3" t="s">
        <v>21</v>
      </c>
      <c r="D21" s="4">
        <v>15820</v>
      </c>
      <c r="E21" s="4">
        <v>15820</v>
      </c>
      <c r="F21" s="4">
        <v>15820</v>
      </c>
      <c r="G21" s="4">
        <v>15820</v>
      </c>
      <c r="H21" s="4">
        <v>12008</v>
      </c>
      <c r="I21" s="5">
        <v>3576201.6</v>
      </c>
      <c r="J21" s="5">
        <v>3143087.91</v>
      </c>
      <c r="K21" s="5">
        <v>3023881.07</v>
      </c>
      <c r="L21" s="5">
        <v>4077159.94</v>
      </c>
      <c r="M21" s="5">
        <v>3696077.2119999998</v>
      </c>
    </row>
    <row r="22" spans="1:13" ht="26.25" hidden="1" customHeight="1">
      <c r="A22" s="54"/>
      <c r="B22" s="59"/>
      <c r="C22" s="3" t="s">
        <v>14</v>
      </c>
      <c r="D22" s="4">
        <v>49652</v>
      </c>
      <c r="E22" s="4">
        <v>49652</v>
      </c>
      <c r="F22" s="4">
        <v>49652</v>
      </c>
      <c r="G22" s="4">
        <v>49652</v>
      </c>
      <c r="H22" s="4">
        <v>55196</v>
      </c>
      <c r="I22" s="5">
        <v>21090849.800000001</v>
      </c>
      <c r="J22" s="5">
        <v>20172360.530000001</v>
      </c>
      <c r="K22" s="5">
        <v>19423035.879999999</v>
      </c>
      <c r="L22" s="5">
        <v>19997385.300000001</v>
      </c>
      <c r="M22" s="5">
        <v>16312642.664999999</v>
      </c>
    </row>
    <row r="23" spans="1:13" s="2" customFormat="1" ht="60">
      <c r="A23" s="3" t="s">
        <v>49</v>
      </c>
      <c r="B23" s="3" t="s">
        <v>26</v>
      </c>
      <c r="C23" s="3" t="s">
        <v>50</v>
      </c>
      <c r="D23" s="4">
        <f>SUM(D14:D22)</f>
        <v>307401</v>
      </c>
      <c r="E23" s="4">
        <f t="shared" ref="E23:G23" si="0">SUM(E14:E22)</f>
        <v>307401</v>
      </c>
      <c r="F23" s="4">
        <f t="shared" si="0"/>
        <v>307401</v>
      </c>
      <c r="G23" s="4">
        <f t="shared" si="0"/>
        <v>307401</v>
      </c>
      <c r="H23" s="24">
        <f t="shared" ref="H23:M23" si="1">SUM(H14:H22)</f>
        <v>305056</v>
      </c>
      <c r="I23" s="5">
        <f t="shared" si="1"/>
        <v>86510700.170000017</v>
      </c>
      <c r="J23" s="5">
        <f t="shared" si="1"/>
        <v>84326055.050000012</v>
      </c>
      <c r="K23" s="5">
        <f t="shared" si="1"/>
        <v>81096260.670000002</v>
      </c>
      <c r="L23" s="5">
        <f t="shared" si="1"/>
        <v>85403729.86999999</v>
      </c>
      <c r="M23" s="5">
        <f t="shared" si="1"/>
        <v>73898552.560000002</v>
      </c>
    </row>
    <row r="24" spans="1:13" ht="45">
      <c r="A24" s="3" t="s">
        <v>49</v>
      </c>
      <c r="B24" s="57" t="s">
        <v>23</v>
      </c>
      <c r="C24" s="3" t="s">
        <v>28</v>
      </c>
      <c r="D24" s="4">
        <v>300</v>
      </c>
      <c r="E24" s="4">
        <v>300</v>
      </c>
      <c r="F24" s="4">
        <v>300</v>
      </c>
      <c r="G24" s="4">
        <v>300</v>
      </c>
      <c r="H24" s="9">
        <v>300</v>
      </c>
      <c r="I24" s="7">
        <v>67238572.680000007</v>
      </c>
      <c r="J24" s="8">
        <v>66221263.229999997</v>
      </c>
      <c r="K24" s="8">
        <v>63572639.299999997</v>
      </c>
      <c r="L24" s="8">
        <v>64066044.93</v>
      </c>
      <c r="M24" s="7">
        <v>57082632.030000001</v>
      </c>
    </row>
    <row r="25" spans="1:13" ht="45">
      <c r="A25" s="3" t="s">
        <v>49</v>
      </c>
      <c r="B25" s="59"/>
      <c r="C25" s="3" t="s">
        <v>27</v>
      </c>
      <c r="D25" s="4">
        <v>5</v>
      </c>
      <c r="E25" s="4">
        <v>5</v>
      </c>
      <c r="F25" s="4">
        <v>5</v>
      </c>
      <c r="G25" s="4">
        <v>5</v>
      </c>
      <c r="H25" s="10">
        <v>5</v>
      </c>
      <c r="I25" s="7">
        <v>7082829.6299999999</v>
      </c>
      <c r="J25" s="8">
        <v>6975667.5</v>
      </c>
      <c r="K25" s="8">
        <v>6696664.6600000001</v>
      </c>
      <c r="L25" s="8">
        <v>6748639.4199999999</v>
      </c>
      <c r="M25" s="7">
        <v>6013015.1799999997</v>
      </c>
    </row>
    <row r="26" spans="1:13" s="2" customFormat="1" hidden="1">
      <c r="A26" s="3"/>
      <c r="B26" s="3" t="s">
        <v>26</v>
      </c>
      <c r="C26" s="3"/>
      <c r="D26" s="4"/>
      <c r="E26" s="4"/>
      <c r="F26" s="4"/>
      <c r="G26" s="4"/>
      <c r="H26" s="4"/>
      <c r="I26" s="5">
        <f>SUM(I24:I25)</f>
        <v>74321402.310000002</v>
      </c>
      <c r="J26" s="5">
        <f>SUM(J24:J25)</f>
        <v>73196930.729999989</v>
      </c>
      <c r="K26" s="5">
        <f>SUM(K24:K25)</f>
        <v>70269303.959999993</v>
      </c>
      <c r="L26" s="5">
        <f t="shared" ref="L26:M26" si="2">SUM(L24:L25)</f>
        <v>70814684.349999994</v>
      </c>
      <c r="M26" s="5">
        <f t="shared" si="2"/>
        <v>63095647.210000001</v>
      </c>
    </row>
    <row r="27" spans="1:13" ht="90">
      <c r="A27" s="3" t="s">
        <v>49</v>
      </c>
      <c r="B27" s="57" t="s">
        <v>25</v>
      </c>
      <c r="C27" s="3" t="s">
        <v>24</v>
      </c>
      <c r="D27" s="4">
        <f>194+D38</f>
        <v>254</v>
      </c>
      <c r="E27" s="4">
        <f>194+E38</f>
        <v>254</v>
      </c>
      <c r="F27" s="4">
        <f t="shared" ref="F27:H27" si="3">194+F38</f>
        <v>254</v>
      </c>
      <c r="G27" s="4">
        <f t="shared" si="3"/>
        <v>254</v>
      </c>
      <c r="H27" s="4">
        <f t="shared" si="3"/>
        <v>254</v>
      </c>
      <c r="I27" s="5">
        <f>10980775.54+I38</f>
        <v>54528187.509999998</v>
      </c>
      <c r="J27" s="5">
        <f>9256131.03+J38</f>
        <v>52245552.899999999</v>
      </c>
      <c r="K27" s="5">
        <f>8930606.66+K38</f>
        <v>50372631.129999995</v>
      </c>
      <c r="L27" s="5">
        <f>11190343.49+L38</f>
        <v>53038314.660000004</v>
      </c>
      <c r="M27" s="5">
        <f>15753519.28+M38</f>
        <v>52802533.210000001</v>
      </c>
    </row>
    <row r="28" spans="1:13" ht="45">
      <c r="A28" s="3" t="s">
        <v>49</v>
      </c>
      <c r="B28" s="59"/>
      <c r="C28" s="3" t="s">
        <v>47</v>
      </c>
      <c r="D28" s="4">
        <f>2248+D37</f>
        <v>3003</v>
      </c>
      <c r="E28" s="4">
        <f t="shared" ref="E28:H28" si="4">2248+E37</f>
        <v>3003</v>
      </c>
      <c r="F28" s="4">
        <f t="shared" si="4"/>
        <v>3003</v>
      </c>
      <c r="G28" s="4">
        <f t="shared" si="4"/>
        <v>3003</v>
      </c>
      <c r="H28" s="4">
        <f t="shared" si="4"/>
        <v>3070</v>
      </c>
      <c r="I28" s="5">
        <f>I37+97738884.24</f>
        <v>131954775.39999999</v>
      </c>
      <c r="J28" s="5">
        <f>82388730.7+J37</f>
        <v>116166130.7</v>
      </c>
      <c r="K28" s="5">
        <f>79491241.49+K37</f>
        <v>112052829.05</v>
      </c>
      <c r="L28" s="5">
        <f>94088317.65+L37</f>
        <v>126968866.42</v>
      </c>
      <c r="M28" s="5">
        <f>84681410.78+M37</f>
        <v>113917777.04000001</v>
      </c>
    </row>
    <row r="29" spans="1:13" s="2" customFormat="1" hidden="1">
      <c r="A29" s="3"/>
      <c r="B29" s="3" t="s">
        <v>26</v>
      </c>
      <c r="C29" s="3"/>
      <c r="D29" s="4"/>
      <c r="E29" s="4"/>
      <c r="F29" s="4"/>
      <c r="G29" s="4"/>
      <c r="H29" s="4"/>
      <c r="I29" s="5">
        <f>I27+I28</f>
        <v>186482962.91</v>
      </c>
      <c r="J29" s="5">
        <f t="shared" ref="J29:M29" si="5">J27+J28</f>
        <v>168411683.59999999</v>
      </c>
      <c r="K29" s="5">
        <f t="shared" si="5"/>
        <v>162425460.18000001</v>
      </c>
      <c r="L29" s="5">
        <f t="shared" si="5"/>
        <v>180007181.08000001</v>
      </c>
      <c r="M29" s="5">
        <f t="shared" si="5"/>
        <v>166720310.25</v>
      </c>
    </row>
    <row r="30" spans="1:13" s="11" customFormat="1" ht="75">
      <c r="A30" s="3" t="s">
        <v>49</v>
      </c>
      <c r="B30" s="63" t="s">
        <v>35</v>
      </c>
      <c r="C30" s="3" t="s">
        <v>29</v>
      </c>
      <c r="D30" s="4">
        <v>429790</v>
      </c>
      <c r="E30" s="4">
        <v>490750</v>
      </c>
      <c r="F30" s="4">
        <v>548760</v>
      </c>
      <c r="G30" s="4">
        <v>368830</v>
      </c>
      <c r="H30" s="4">
        <v>344757</v>
      </c>
      <c r="I30" s="5">
        <v>45197439.710000001</v>
      </c>
      <c r="J30" s="5">
        <v>43403016.490000002</v>
      </c>
      <c r="K30" s="5">
        <v>41710317.689999998</v>
      </c>
      <c r="L30" s="5">
        <f>72470130.17*61%</f>
        <v>44206779.403700002</v>
      </c>
      <c r="M30" s="5">
        <v>39542837.350000001</v>
      </c>
    </row>
    <row r="31" spans="1:13" s="11" customFormat="1" ht="45" hidden="1" customHeight="1">
      <c r="A31" s="3"/>
      <c r="B31" s="64"/>
      <c r="C31" s="6" t="s">
        <v>30</v>
      </c>
      <c r="D31" s="4">
        <v>307857</v>
      </c>
      <c r="E31" s="4">
        <v>355750</v>
      </c>
      <c r="F31" s="4">
        <v>400970</v>
      </c>
      <c r="G31" s="4">
        <v>262830</v>
      </c>
      <c r="H31" s="4">
        <v>253986</v>
      </c>
      <c r="I31" s="5">
        <f>I30*93%</f>
        <v>42033618.930300005</v>
      </c>
      <c r="J31" s="5">
        <f t="shared" ref="J31:M31" si="6">J30*93%</f>
        <v>40364805.335700005</v>
      </c>
      <c r="K31" s="5">
        <f t="shared" si="6"/>
        <v>38790595.451700002</v>
      </c>
      <c r="L31" s="5">
        <f t="shared" si="6"/>
        <v>41112304.845441006</v>
      </c>
      <c r="M31" s="5">
        <f t="shared" si="6"/>
        <v>36774838.7355</v>
      </c>
    </row>
    <row r="32" spans="1:13" s="11" customFormat="1" ht="15" hidden="1" customHeight="1">
      <c r="A32" s="3"/>
      <c r="B32" s="64"/>
      <c r="C32" s="3" t="s">
        <v>31</v>
      </c>
      <c r="D32" s="4">
        <v>46000</v>
      </c>
      <c r="E32" s="4">
        <v>50000</v>
      </c>
      <c r="F32" s="4">
        <v>54000</v>
      </c>
      <c r="G32" s="4">
        <v>42000</v>
      </c>
      <c r="H32" s="4">
        <v>31423</v>
      </c>
      <c r="I32" s="5">
        <f>I30*3%</f>
        <v>1355923.1913000001</v>
      </c>
      <c r="J32" s="5">
        <f t="shared" ref="J32:M32" si="7">J30*3%</f>
        <v>1302090.4946999999</v>
      </c>
      <c r="K32" s="5">
        <f t="shared" si="7"/>
        <v>1251309.5306999998</v>
      </c>
      <c r="L32" s="5">
        <f t="shared" si="7"/>
        <v>1326203.3821109999</v>
      </c>
      <c r="M32" s="5">
        <f t="shared" si="7"/>
        <v>1186285.1205</v>
      </c>
    </row>
    <row r="33" spans="1:13" s="11" customFormat="1" ht="30" hidden="1" customHeight="1">
      <c r="A33" s="3"/>
      <c r="B33" s="64"/>
      <c r="C33" s="3" t="s">
        <v>32</v>
      </c>
      <c r="D33" s="4">
        <v>75933</v>
      </c>
      <c r="E33" s="4">
        <v>85000</v>
      </c>
      <c r="F33" s="4">
        <v>93700</v>
      </c>
      <c r="G33" s="4">
        <v>64000</v>
      </c>
      <c r="H33" s="4">
        <v>59348</v>
      </c>
      <c r="I33" s="5">
        <f>I30*4%</f>
        <v>1807897.5884</v>
      </c>
      <c r="J33" s="5">
        <f t="shared" ref="J33:M33" si="8">J30*4%</f>
        <v>1736120.6596000001</v>
      </c>
      <c r="K33" s="5">
        <f t="shared" si="8"/>
        <v>1668412.7075999998</v>
      </c>
      <c r="L33" s="5">
        <f t="shared" si="8"/>
        <v>1768271.1761480002</v>
      </c>
      <c r="M33" s="5">
        <f t="shared" si="8"/>
        <v>1581713.4940000002</v>
      </c>
    </row>
    <row r="34" spans="1:13" s="11" customFormat="1" ht="120">
      <c r="A34" s="3" t="s">
        <v>49</v>
      </c>
      <c r="B34" s="64"/>
      <c r="C34" s="3" t="s">
        <v>33</v>
      </c>
      <c r="D34" s="4">
        <v>1600</v>
      </c>
      <c r="E34" s="4">
        <v>1700</v>
      </c>
      <c r="F34" s="4">
        <v>1800</v>
      </c>
      <c r="G34" s="4">
        <v>1600</v>
      </c>
      <c r="H34" s="4">
        <v>1663</v>
      </c>
      <c r="I34" s="5">
        <v>11855066.15</v>
      </c>
      <c r="J34" s="5">
        <v>11384397.77</v>
      </c>
      <c r="K34" s="5">
        <v>10940411.199999999</v>
      </c>
      <c r="L34" s="5">
        <f>72470130.17*16%</f>
        <v>11595220.827200001</v>
      </c>
      <c r="M34" s="5">
        <v>10371891.76</v>
      </c>
    </row>
    <row r="35" spans="1:13" s="11" customFormat="1" ht="82.5" customHeight="1">
      <c r="A35" s="3" t="s">
        <v>49</v>
      </c>
      <c r="B35" s="65"/>
      <c r="C35" s="3" t="s">
        <v>34</v>
      </c>
      <c r="D35" s="4">
        <v>10600</v>
      </c>
      <c r="E35" s="4">
        <v>10650</v>
      </c>
      <c r="F35" s="4">
        <v>10700</v>
      </c>
      <c r="G35" s="4">
        <v>10550</v>
      </c>
      <c r="H35" s="4">
        <v>10524</v>
      </c>
      <c r="I35" s="5">
        <v>17041657.59</v>
      </c>
      <c r="J35" s="5">
        <v>16365071.789999999</v>
      </c>
      <c r="K35" s="5">
        <v>15726841.1</v>
      </c>
      <c r="L35" s="5">
        <v>16668129.939999999</v>
      </c>
      <c r="M35" s="5">
        <v>14906096.51</v>
      </c>
    </row>
    <row r="36" spans="1:13" hidden="1">
      <c r="A36" s="3"/>
      <c r="B36" s="3" t="s">
        <v>26</v>
      </c>
      <c r="C36" s="3"/>
      <c r="D36" s="4"/>
      <c r="E36" s="4"/>
      <c r="F36" s="4"/>
      <c r="G36" s="4"/>
      <c r="H36" s="4"/>
      <c r="I36" s="5">
        <f>I30+I34+I35</f>
        <v>74094163.450000003</v>
      </c>
      <c r="J36" s="5">
        <f t="shared" ref="J36:K36" si="9">J30+J34+J35</f>
        <v>71152486.050000012</v>
      </c>
      <c r="K36" s="5">
        <f t="shared" si="9"/>
        <v>68377569.989999995</v>
      </c>
      <c r="L36" s="5">
        <f>L30+L34+L35</f>
        <v>72470130.170900002</v>
      </c>
      <c r="M36" s="5">
        <f>M30+M34+M35</f>
        <v>64820825.619999997</v>
      </c>
    </row>
    <row r="37" spans="1:13" ht="30" hidden="1">
      <c r="A37" s="52"/>
      <c r="B37" s="57" t="s">
        <v>37</v>
      </c>
      <c r="C37" s="3" t="s">
        <v>47</v>
      </c>
      <c r="D37" s="4">
        <v>755</v>
      </c>
      <c r="E37" s="4">
        <v>755</v>
      </c>
      <c r="F37" s="4">
        <v>755</v>
      </c>
      <c r="G37" s="4">
        <v>755</v>
      </c>
      <c r="H37" s="9">
        <v>822</v>
      </c>
      <c r="I37" s="5">
        <v>34215891.159999996</v>
      </c>
      <c r="J37" s="5">
        <v>33777400</v>
      </c>
      <c r="K37" s="5">
        <v>32561587.559999999</v>
      </c>
      <c r="L37" s="5">
        <v>32880548.77</v>
      </c>
      <c r="M37" s="5">
        <v>29236366.260000002</v>
      </c>
    </row>
    <row r="38" spans="1:13" ht="75" hidden="1">
      <c r="A38" s="54"/>
      <c r="B38" s="59"/>
      <c r="C38" s="3" t="s">
        <v>36</v>
      </c>
      <c r="D38" s="4">
        <v>60</v>
      </c>
      <c r="E38" s="4">
        <v>60</v>
      </c>
      <c r="F38" s="4">
        <v>60</v>
      </c>
      <c r="G38" s="4">
        <v>60</v>
      </c>
      <c r="H38" s="4">
        <v>60</v>
      </c>
      <c r="I38" s="5">
        <f>43547497.83-85.86</f>
        <v>43547411.969999999</v>
      </c>
      <c r="J38" s="5">
        <f>42989418.18+3.69</f>
        <v>42989421.869999997</v>
      </c>
      <c r="K38" s="5">
        <f>41442020.54+3.93</f>
        <v>41442024.469999999</v>
      </c>
      <c r="L38" s="5">
        <v>41847971.170000002</v>
      </c>
      <c r="M38" s="5">
        <v>37049013.93</v>
      </c>
    </row>
    <row r="39" spans="1:13" hidden="1">
      <c r="A39" s="3"/>
      <c r="B39" s="3" t="s">
        <v>26</v>
      </c>
      <c r="C39" s="3"/>
      <c r="D39" s="4"/>
      <c r="E39" s="4"/>
      <c r="F39" s="4"/>
      <c r="G39" s="4"/>
      <c r="H39" s="4"/>
      <c r="I39" s="5">
        <f>I37+I38</f>
        <v>77763303.129999995</v>
      </c>
      <c r="J39" s="5">
        <f t="shared" ref="J39:M39" si="10">J37+J38</f>
        <v>76766821.870000005</v>
      </c>
      <c r="K39" s="5">
        <f t="shared" si="10"/>
        <v>74003612.030000001</v>
      </c>
      <c r="L39" s="5">
        <f t="shared" si="10"/>
        <v>74728519.939999998</v>
      </c>
      <c r="M39" s="5">
        <f t="shared" si="10"/>
        <v>66285380.189999998</v>
      </c>
    </row>
    <row r="40" spans="1:13" ht="45">
      <c r="A40" s="3" t="s">
        <v>49</v>
      </c>
      <c r="B40" s="57" t="s">
        <v>39</v>
      </c>
      <c r="C40" s="3" t="s">
        <v>38</v>
      </c>
      <c r="D40" s="4"/>
      <c r="E40" s="4"/>
      <c r="F40" s="4"/>
      <c r="G40" s="4">
        <v>10</v>
      </c>
      <c r="H40" s="4">
        <v>59</v>
      </c>
      <c r="I40" s="5"/>
      <c r="J40" s="5"/>
      <c r="K40" s="5"/>
      <c r="L40" s="5">
        <f>17239147.54-12160791.75-4309786.89</f>
        <v>768568.89999999944</v>
      </c>
      <c r="M40" s="5">
        <v>4435722.47</v>
      </c>
    </row>
    <row r="41" spans="1:13" ht="45">
      <c r="A41" s="3" t="s">
        <v>49</v>
      </c>
      <c r="B41" s="58"/>
      <c r="C41" s="3" t="s">
        <v>47</v>
      </c>
      <c r="D41" s="4">
        <v>165</v>
      </c>
      <c r="E41" s="4">
        <v>165</v>
      </c>
      <c r="F41" s="4">
        <v>165</v>
      </c>
      <c r="G41" s="4">
        <v>165</v>
      </c>
      <c r="H41" s="4">
        <v>165</v>
      </c>
      <c r="I41" s="5">
        <v>13904409.060000001</v>
      </c>
      <c r="J41" s="5">
        <v>13092237.65</v>
      </c>
      <c r="K41" s="5">
        <v>12596331.880000001</v>
      </c>
      <c r="L41" s="5">
        <v>12160791.77</v>
      </c>
      <c r="M41" s="5">
        <v>10350019.09</v>
      </c>
    </row>
    <row r="42" spans="1:13" ht="48" customHeight="1">
      <c r="A42" s="3" t="s">
        <v>49</v>
      </c>
      <c r="B42" s="59"/>
      <c r="C42" s="3" t="s">
        <v>46</v>
      </c>
      <c r="D42" s="4">
        <v>3</v>
      </c>
      <c r="E42" s="4">
        <v>3</v>
      </c>
      <c r="F42" s="4">
        <v>3</v>
      </c>
      <c r="G42" s="4">
        <v>3</v>
      </c>
      <c r="H42" s="4">
        <v>0</v>
      </c>
      <c r="I42" s="5">
        <v>5959032.4699999997</v>
      </c>
      <c r="J42" s="5">
        <v>5610958.9699999997</v>
      </c>
      <c r="K42" s="5">
        <v>5398427.9199999999</v>
      </c>
      <c r="L42" s="5">
        <v>4309786.87</v>
      </c>
      <c r="M42" s="5"/>
    </row>
    <row r="43" spans="1:13" hidden="1">
      <c r="A43" s="3"/>
      <c r="B43" s="3" t="s">
        <v>26</v>
      </c>
      <c r="C43" s="3"/>
      <c r="D43" s="4"/>
      <c r="E43" s="4"/>
      <c r="F43" s="4"/>
      <c r="G43" s="4"/>
      <c r="H43" s="4"/>
      <c r="I43" s="5">
        <f>SUM(I40:I42)</f>
        <v>19863441.530000001</v>
      </c>
      <c r="J43" s="5">
        <f t="shared" ref="J43:M43" si="11">SUM(J40:J42)</f>
        <v>18703196.620000001</v>
      </c>
      <c r="K43" s="5">
        <f t="shared" si="11"/>
        <v>17994759.800000001</v>
      </c>
      <c r="L43" s="5">
        <f t="shared" si="11"/>
        <v>17239147.539999999</v>
      </c>
      <c r="M43" s="5">
        <f t="shared" si="11"/>
        <v>14785741.559999999</v>
      </c>
    </row>
    <row r="44" spans="1:13" hidden="1">
      <c r="A44" s="3"/>
      <c r="B44" s="3" t="s">
        <v>40</v>
      </c>
      <c r="C44" s="3"/>
      <c r="D44" s="4"/>
      <c r="E44" s="4"/>
      <c r="F44" s="4"/>
      <c r="G44" s="4"/>
      <c r="H44" s="4"/>
      <c r="I44" s="5">
        <f t="shared" ref="I44:M44" si="12">I43+I39+I36+I29+I26+I13+I23</f>
        <v>531328217.26999998</v>
      </c>
      <c r="J44" s="5">
        <f t="shared" si="12"/>
        <v>504093535.75999999</v>
      </c>
      <c r="K44" s="5">
        <f t="shared" si="12"/>
        <v>485266465.92000002</v>
      </c>
      <c r="L44" s="5">
        <f t="shared" si="12"/>
        <v>511810554.97090006</v>
      </c>
      <c r="M44" s="5">
        <f t="shared" si="12"/>
        <v>459951378.96999997</v>
      </c>
    </row>
    <row r="45" spans="1:13" hidden="1">
      <c r="I45" s="17">
        <f>I10+I11+I12+I23+I24+I25+I27+I28+I30+I34+I35+I40+I41+I42</f>
        <v>453564914.13999993</v>
      </c>
      <c r="J45" s="17">
        <f t="shared" ref="J45:M45" si="13">J10+J11+J12+J23+J24+J25+J27+J28+J30+J34+J35+J40+J41+J42</f>
        <v>427326713.89000005</v>
      </c>
      <c r="K45" s="17">
        <f t="shared" si="13"/>
        <v>411262853.88999999</v>
      </c>
      <c r="L45" s="17">
        <f t="shared" si="13"/>
        <v>437082035.03089994</v>
      </c>
      <c r="M45" s="17">
        <f t="shared" si="13"/>
        <v>393665998.78000003</v>
      </c>
    </row>
    <row r="46" spans="1:13" hidden="1"/>
    <row r="47" spans="1:13" ht="30">
      <c r="A47" s="51" t="s">
        <v>55</v>
      </c>
      <c r="B47" s="3"/>
      <c r="C47" s="18" t="s">
        <v>51</v>
      </c>
      <c r="D47" s="19">
        <v>14581</v>
      </c>
      <c r="E47" s="19">
        <v>14581</v>
      </c>
      <c r="F47" s="19">
        <v>14581</v>
      </c>
      <c r="G47" s="19">
        <v>13977</v>
      </c>
      <c r="H47" s="19">
        <v>10380</v>
      </c>
      <c r="I47" s="20">
        <v>80950830</v>
      </c>
      <c r="J47" s="20">
        <v>80950830</v>
      </c>
      <c r="K47" s="20">
        <v>80950830</v>
      </c>
      <c r="L47" s="20">
        <v>67659687.74000001</v>
      </c>
      <c r="M47" s="20">
        <v>66287202.039999999</v>
      </c>
    </row>
    <row r="48" spans="1:13" ht="45">
      <c r="A48" s="51"/>
      <c r="B48" s="3"/>
      <c r="C48" s="18" t="s">
        <v>52</v>
      </c>
      <c r="D48" s="19">
        <v>285</v>
      </c>
      <c r="E48" s="19">
        <v>285</v>
      </c>
      <c r="F48" s="19">
        <v>285</v>
      </c>
      <c r="G48" s="19">
        <v>272</v>
      </c>
      <c r="H48" s="19">
        <v>206</v>
      </c>
      <c r="I48" s="20">
        <v>32882643.229999989</v>
      </c>
      <c r="J48" s="20">
        <v>32882643.229999989</v>
      </c>
      <c r="K48" s="20">
        <v>32882643.229999989</v>
      </c>
      <c r="L48" s="20">
        <v>28091138.900000002</v>
      </c>
      <c r="M48" s="20">
        <v>22998909.450000003</v>
      </c>
    </row>
    <row r="49" spans="1:13" ht="45">
      <c r="A49" s="51"/>
      <c r="B49" s="3"/>
      <c r="C49" s="18" t="s">
        <v>53</v>
      </c>
      <c r="D49" s="19">
        <v>137</v>
      </c>
      <c r="E49" s="19">
        <v>137</v>
      </c>
      <c r="F49" s="19">
        <v>137</v>
      </c>
      <c r="G49" s="19">
        <v>105</v>
      </c>
      <c r="H49" s="19">
        <v>100</v>
      </c>
      <c r="I49" s="20">
        <v>52854086.769999996</v>
      </c>
      <c r="J49" s="20">
        <v>52854086.769999996</v>
      </c>
      <c r="K49" s="20">
        <v>52854086.769999996</v>
      </c>
      <c r="L49" s="20">
        <v>30013273.840000004</v>
      </c>
      <c r="M49" s="20">
        <v>15975862.51</v>
      </c>
    </row>
    <row r="50" spans="1:13" ht="45">
      <c r="A50" s="51"/>
      <c r="B50" s="3"/>
      <c r="C50" s="12" t="s">
        <v>54</v>
      </c>
      <c r="D50" s="19">
        <v>99</v>
      </c>
      <c r="E50" s="19">
        <v>99</v>
      </c>
      <c r="F50" s="19">
        <v>99</v>
      </c>
      <c r="G50" s="19">
        <v>94</v>
      </c>
      <c r="H50" s="19">
        <v>106</v>
      </c>
      <c r="I50" s="20">
        <v>4862150</v>
      </c>
      <c r="J50" s="20">
        <v>4862150</v>
      </c>
      <c r="K50" s="20">
        <v>4862150</v>
      </c>
      <c r="L50" s="20">
        <v>10550887.5</v>
      </c>
      <c r="M50" s="20">
        <v>8265900</v>
      </c>
    </row>
    <row r="51" spans="1:13" ht="60">
      <c r="A51" s="51" t="s">
        <v>64</v>
      </c>
      <c r="C51" s="12" t="s">
        <v>56</v>
      </c>
      <c r="D51" s="4">
        <v>10212</v>
      </c>
      <c r="E51" s="4">
        <v>10317</v>
      </c>
      <c r="F51" s="4">
        <v>10317</v>
      </c>
      <c r="G51" s="4">
        <v>10058</v>
      </c>
      <c r="H51" s="4">
        <v>10070</v>
      </c>
      <c r="I51" s="21">
        <v>777062297</v>
      </c>
      <c r="J51" s="21">
        <v>779462852</v>
      </c>
      <c r="K51" s="21">
        <v>812947213</v>
      </c>
      <c r="L51" s="21">
        <v>676612869.5</v>
      </c>
      <c r="M51" s="21">
        <v>602780073.73230302</v>
      </c>
    </row>
    <row r="52" spans="1:13" ht="60">
      <c r="A52" s="51"/>
      <c r="C52" s="12" t="s">
        <v>57</v>
      </c>
      <c r="D52" s="4">
        <v>10852</v>
      </c>
      <c r="E52" s="4">
        <v>11174</v>
      </c>
      <c r="F52" s="4">
        <v>11174</v>
      </c>
      <c r="G52" s="4">
        <v>10587</v>
      </c>
      <c r="H52" s="4">
        <v>10439</v>
      </c>
      <c r="I52" s="21">
        <v>826045071</v>
      </c>
      <c r="J52" s="21">
        <v>847766333</v>
      </c>
      <c r="K52" s="21">
        <v>880857677</v>
      </c>
      <c r="L52" s="21">
        <v>719263729.65999997</v>
      </c>
      <c r="M52" s="21">
        <v>627443742.87028599</v>
      </c>
    </row>
    <row r="53" spans="1:13" ht="60">
      <c r="A53" s="51"/>
      <c r="C53" s="12" t="s">
        <v>58</v>
      </c>
      <c r="D53" s="4">
        <v>2036</v>
      </c>
      <c r="E53" s="4">
        <v>2139</v>
      </c>
      <c r="F53" s="4">
        <v>2139</v>
      </c>
      <c r="G53" s="4">
        <v>1992</v>
      </c>
      <c r="H53" s="4">
        <v>1903</v>
      </c>
      <c r="I53" s="21">
        <v>154380542</v>
      </c>
      <c r="J53" s="21">
        <v>164794569</v>
      </c>
      <c r="K53" s="21">
        <v>168009228</v>
      </c>
      <c r="L53" s="21">
        <v>134424050.67999998</v>
      </c>
      <c r="M53" s="21">
        <v>121530229.67741095</v>
      </c>
    </row>
    <row r="54" spans="1:13" ht="60">
      <c r="A54" s="51"/>
      <c r="C54" s="13" t="s">
        <v>59</v>
      </c>
      <c r="D54" s="4">
        <v>8636</v>
      </c>
      <c r="E54" s="4">
        <v>8636</v>
      </c>
      <c r="F54" s="4">
        <v>8636</v>
      </c>
      <c r="G54" s="4">
        <v>8538</v>
      </c>
      <c r="H54" s="22">
        <v>7558</v>
      </c>
      <c r="I54" s="21">
        <v>716484130</v>
      </c>
      <c r="J54" s="21">
        <v>765021080</v>
      </c>
      <c r="K54" s="21">
        <v>810917921</v>
      </c>
      <c r="L54" s="21">
        <v>669992728.38999999</v>
      </c>
      <c r="M54" s="21">
        <v>610250596.38089991</v>
      </c>
    </row>
    <row r="55" spans="1:13">
      <c r="A55" s="51"/>
      <c r="C55" s="23" t="s">
        <v>60</v>
      </c>
      <c r="D55" s="4">
        <v>8636</v>
      </c>
      <c r="E55" s="4">
        <v>8636</v>
      </c>
      <c r="F55" s="4">
        <v>8636</v>
      </c>
      <c r="G55" s="4">
        <v>8538</v>
      </c>
      <c r="H55" s="4">
        <v>7558</v>
      </c>
      <c r="I55" s="21">
        <v>581931275</v>
      </c>
      <c r="J55" s="21">
        <v>552588384</v>
      </c>
      <c r="K55" s="21">
        <v>538074090</v>
      </c>
      <c r="L55" s="21">
        <v>447241661.25999999</v>
      </c>
      <c r="M55" s="21">
        <v>460364484.98909998</v>
      </c>
    </row>
    <row r="56" spans="1:13" ht="30">
      <c r="A56" s="51"/>
      <c r="C56" s="12" t="s">
        <v>61</v>
      </c>
      <c r="D56" s="4">
        <v>8274</v>
      </c>
      <c r="E56" s="4">
        <v>8274</v>
      </c>
      <c r="F56" s="4">
        <v>8274</v>
      </c>
      <c r="G56" s="4">
        <v>7925</v>
      </c>
      <c r="H56" s="4">
        <v>7925</v>
      </c>
      <c r="I56" s="21">
        <v>80921759</v>
      </c>
      <c r="J56" s="21">
        <v>106329564</v>
      </c>
      <c r="K56" s="21">
        <v>107753676</v>
      </c>
      <c r="L56" s="21">
        <v>100186760</v>
      </c>
      <c r="M56" s="21">
        <v>97382673.460000008</v>
      </c>
    </row>
    <row r="57" spans="1:13" ht="75">
      <c r="A57" s="51"/>
      <c r="C57" s="12" t="s">
        <v>62</v>
      </c>
      <c r="D57" s="4">
        <v>1516</v>
      </c>
      <c r="E57" s="4">
        <v>1516</v>
      </c>
      <c r="F57" s="4">
        <v>1516</v>
      </c>
      <c r="G57" s="4">
        <v>1513</v>
      </c>
      <c r="H57" s="4">
        <v>1513</v>
      </c>
      <c r="I57" s="21">
        <v>14826859</v>
      </c>
      <c r="J57" s="21">
        <v>19478508</v>
      </c>
      <c r="K57" s="21">
        <v>19743140</v>
      </c>
      <c r="L57" s="21">
        <v>19979038.879999999</v>
      </c>
      <c r="M57" s="21">
        <v>30576657.050000001</v>
      </c>
    </row>
    <row r="58" spans="1:13" ht="30">
      <c r="A58" s="51"/>
      <c r="C58" s="13" t="s">
        <v>63</v>
      </c>
      <c r="D58" s="4">
        <v>5662</v>
      </c>
      <c r="E58" s="4">
        <v>5662</v>
      </c>
      <c r="F58" s="4">
        <v>5662</v>
      </c>
      <c r="G58" s="4">
        <v>2860</v>
      </c>
      <c r="H58" s="4">
        <v>2860</v>
      </c>
      <c r="I58" s="25">
        <v>9014828</v>
      </c>
      <c r="J58" s="25">
        <v>9091375</v>
      </c>
      <c r="K58" s="25">
        <v>9238666</v>
      </c>
      <c r="L58" s="25">
        <v>7643623</v>
      </c>
      <c r="M58" s="25">
        <v>4553430.78</v>
      </c>
    </row>
  </sheetData>
  <mergeCells count="22">
    <mergeCell ref="A47:A50"/>
    <mergeCell ref="A51:A58"/>
    <mergeCell ref="B30:B35"/>
    <mergeCell ref="B37:B38"/>
    <mergeCell ref="B27:B28"/>
    <mergeCell ref="B40:B42"/>
    <mergeCell ref="A8:A9"/>
    <mergeCell ref="A14:A22"/>
    <mergeCell ref="A37:A38"/>
    <mergeCell ref="B4:M4"/>
    <mergeCell ref="B5:M5"/>
    <mergeCell ref="B10:B12"/>
    <mergeCell ref="B14:B22"/>
    <mergeCell ref="B24:B25"/>
    <mergeCell ref="D8:F8"/>
    <mergeCell ref="I8:K8"/>
    <mergeCell ref="B8:B9"/>
    <mergeCell ref="C8:C9"/>
    <mergeCell ref="G8:G9"/>
    <mergeCell ref="H8:H9"/>
    <mergeCell ref="L8:L9"/>
    <mergeCell ref="M8:M9"/>
  </mergeCells>
  <pageMargins left="0.19685039370078741" right="0.19685039370078741" top="0.39370078740157483" bottom="0.39370078740157483" header="0.31496062992125984" footer="0.31496062992125984"/>
  <pageSetup paperSize="9" scale="45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7"/>
  <sheetViews>
    <sheetView topLeftCell="A28" zoomScaleNormal="100" workbookViewId="0">
      <selection activeCell="I35" sqref="I35"/>
    </sheetView>
  </sheetViews>
  <sheetFormatPr defaultRowHeight="15"/>
  <cols>
    <col min="1" max="1" width="8" style="14" customWidth="1"/>
    <col min="2" max="2" width="20.7109375" style="14" hidden="1" customWidth="1"/>
    <col min="3" max="3" width="28.42578125" style="14" customWidth="1"/>
    <col min="4" max="4" width="10" style="15" customWidth="1"/>
    <col min="5" max="5" width="8.85546875" style="15" customWidth="1"/>
    <col min="6" max="6" width="9.28515625" style="15" customWidth="1"/>
    <col min="7" max="7" width="10.7109375" style="15" customWidth="1"/>
    <col min="8" max="8" width="12" style="15" customWidth="1"/>
    <col min="9" max="11" width="16.85546875" style="15" bestFit="1" customWidth="1"/>
    <col min="12" max="12" width="17" style="15" customWidth="1"/>
    <col min="13" max="13" width="16.42578125" style="15" customWidth="1"/>
  </cols>
  <sheetData>
    <row r="3" spans="1:13">
      <c r="C3" s="15" t="s">
        <v>0</v>
      </c>
    </row>
    <row r="4" spans="1:13">
      <c r="B4" s="55" t="s">
        <v>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8" spans="1:13" s="31" customFormat="1">
      <c r="A8" s="66" t="s">
        <v>48</v>
      </c>
      <c r="B8" s="66" t="s">
        <v>3</v>
      </c>
      <c r="C8" s="66" t="s">
        <v>4</v>
      </c>
      <c r="D8" s="67" t="s">
        <v>22</v>
      </c>
      <c r="E8" s="68"/>
      <c r="F8" s="69"/>
      <c r="G8" s="66" t="s">
        <v>42</v>
      </c>
      <c r="H8" s="66" t="s">
        <v>43</v>
      </c>
      <c r="I8" s="67" t="s">
        <v>5</v>
      </c>
      <c r="J8" s="68"/>
      <c r="K8" s="69"/>
      <c r="L8" s="66" t="s">
        <v>41</v>
      </c>
      <c r="M8" s="66" t="s">
        <v>45</v>
      </c>
    </row>
    <row r="9" spans="1:13" s="33" customFormat="1" ht="197.25" customHeight="1">
      <c r="A9" s="66"/>
      <c r="B9" s="66"/>
      <c r="C9" s="66"/>
      <c r="D9" s="32" t="s">
        <v>6</v>
      </c>
      <c r="E9" s="32" t="s">
        <v>7</v>
      </c>
      <c r="F9" s="32" t="s">
        <v>44</v>
      </c>
      <c r="G9" s="66"/>
      <c r="H9" s="66"/>
      <c r="I9" s="32" t="s">
        <v>6</v>
      </c>
      <c r="J9" s="32" t="s">
        <v>7</v>
      </c>
      <c r="K9" s="32" t="s">
        <v>44</v>
      </c>
      <c r="L9" s="66"/>
      <c r="M9" s="66"/>
    </row>
    <row r="10" spans="1:13" s="31" customFormat="1" ht="45">
      <c r="A10" s="27" t="s">
        <v>49</v>
      </c>
      <c r="B10" s="73" t="s">
        <v>8</v>
      </c>
      <c r="C10" s="27" t="s">
        <v>9</v>
      </c>
      <c r="D10" s="34">
        <v>39080</v>
      </c>
      <c r="E10" s="34">
        <v>39080</v>
      </c>
      <c r="F10" s="34">
        <v>39080</v>
      </c>
      <c r="G10" s="34">
        <v>39080</v>
      </c>
      <c r="H10" s="35">
        <v>34672</v>
      </c>
      <c r="I10" s="36">
        <v>7002891.2800000003</v>
      </c>
      <c r="J10" s="37">
        <v>6572265.3399999999</v>
      </c>
      <c r="K10" s="37">
        <v>6323384.7599999998</v>
      </c>
      <c r="L10" s="30">
        <v>5885554.5499999998</v>
      </c>
      <c r="M10" s="30">
        <v>5893501.8300000001</v>
      </c>
    </row>
    <row r="11" spans="1:13" s="31" customFormat="1" ht="60">
      <c r="A11" s="27" t="s">
        <v>49</v>
      </c>
      <c r="B11" s="74"/>
      <c r="C11" s="27" t="s">
        <v>10</v>
      </c>
      <c r="D11" s="28">
        <v>12</v>
      </c>
      <c r="E11" s="28">
        <v>12</v>
      </c>
      <c r="F11" s="28">
        <v>12</v>
      </c>
      <c r="G11" s="28">
        <v>12</v>
      </c>
      <c r="H11" s="34">
        <v>12</v>
      </c>
      <c r="I11" s="36">
        <v>2421572.02</v>
      </c>
      <c r="J11" s="37">
        <v>2272663.2799999998</v>
      </c>
      <c r="K11" s="37">
        <v>2186601.36</v>
      </c>
      <c r="L11" s="30">
        <v>2394378.85</v>
      </c>
      <c r="M11" s="30">
        <v>2037949.55</v>
      </c>
    </row>
    <row r="12" spans="1:13" s="31" customFormat="1" ht="90">
      <c r="A12" s="27" t="s">
        <v>49</v>
      </c>
      <c r="B12" s="75"/>
      <c r="C12" s="27" t="s">
        <v>11</v>
      </c>
      <c r="D12" s="28">
        <v>500</v>
      </c>
      <c r="E12" s="28">
        <v>500</v>
      </c>
      <c r="F12" s="28">
        <v>500</v>
      </c>
      <c r="G12" s="28">
        <v>500</v>
      </c>
      <c r="H12" s="35">
        <v>590</v>
      </c>
      <c r="I12" s="36">
        <v>2867780.47</v>
      </c>
      <c r="J12" s="37">
        <v>2691433.22</v>
      </c>
      <c r="K12" s="37">
        <v>2589513.17</v>
      </c>
      <c r="L12" s="30">
        <v>2867228.62</v>
      </c>
      <c r="M12" s="30">
        <v>2413470.2000000002</v>
      </c>
    </row>
    <row r="13" spans="1:13" s="38" customFormat="1" ht="60">
      <c r="A13" s="27" t="s">
        <v>49</v>
      </c>
      <c r="B13" s="27" t="s">
        <v>26</v>
      </c>
      <c r="C13" s="27" t="s">
        <v>50</v>
      </c>
      <c r="D13" s="28">
        <v>307401</v>
      </c>
      <c r="E13" s="28">
        <v>307401</v>
      </c>
      <c r="F13" s="28">
        <v>307401</v>
      </c>
      <c r="G13" s="28">
        <v>307401</v>
      </c>
      <c r="H13" s="29">
        <v>305056</v>
      </c>
      <c r="I13" s="30">
        <v>86510700.170000002</v>
      </c>
      <c r="J13" s="30">
        <v>84326055.049999997</v>
      </c>
      <c r="K13" s="30">
        <v>81096260.670000002</v>
      </c>
      <c r="L13" s="30">
        <v>85403729.870000005</v>
      </c>
      <c r="M13" s="30">
        <v>73898552.560000002</v>
      </c>
    </row>
    <row r="14" spans="1:13" s="31" customFormat="1" ht="45">
      <c r="A14" s="27" t="s">
        <v>49</v>
      </c>
      <c r="B14" s="73" t="s">
        <v>23</v>
      </c>
      <c r="C14" s="27" t="s">
        <v>28</v>
      </c>
      <c r="D14" s="28">
        <v>300</v>
      </c>
      <c r="E14" s="28">
        <v>300</v>
      </c>
      <c r="F14" s="28">
        <v>300</v>
      </c>
      <c r="G14" s="28">
        <v>300</v>
      </c>
      <c r="H14" s="35">
        <v>300</v>
      </c>
      <c r="I14" s="36">
        <v>67238572.680000007</v>
      </c>
      <c r="J14" s="37">
        <v>66221263.229999997</v>
      </c>
      <c r="K14" s="37">
        <v>63572639.299999997</v>
      </c>
      <c r="L14" s="37">
        <v>64066044.93</v>
      </c>
      <c r="M14" s="36">
        <v>57082632.030000001</v>
      </c>
    </row>
    <row r="15" spans="1:13" s="31" customFormat="1" ht="45">
      <c r="A15" s="27" t="s">
        <v>49</v>
      </c>
      <c r="B15" s="75"/>
      <c r="C15" s="27" t="s">
        <v>27</v>
      </c>
      <c r="D15" s="28">
        <v>5</v>
      </c>
      <c r="E15" s="28">
        <v>5</v>
      </c>
      <c r="F15" s="28">
        <v>5</v>
      </c>
      <c r="G15" s="28">
        <v>5</v>
      </c>
      <c r="H15" s="34">
        <v>5</v>
      </c>
      <c r="I15" s="36">
        <v>7082829.6299999999</v>
      </c>
      <c r="J15" s="37">
        <v>6975667.5</v>
      </c>
      <c r="K15" s="37">
        <v>6696664.6600000001</v>
      </c>
      <c r="L15" s="37">
        <v>6748639.4199999999</v>
      </c>
      <c r="M15" s="36">
        <v>6013015.1799999997</v>
      </c>
    </row>
    <row r="16" spans="1:13" s="31" customFormat="1" ht="90">
      <c r="A16" s="27" t="s">
        <v>49</v>
      </c>
      <c r="B16" s="73" t="s">
        <v>25</v>
      </c>
      <c r="C16" s="27" t="s">
        <v>24</v>
      </c>
      <c r="D16" s="28">
        <v>254</v>
      </c>
      <c r="E16" s="28">
        <v>254</v>
      </c>
      <c r="F16" s="28">
        <v>254</v>
      </c>
      <c r="G16" s="28">
        <v>254</v>
      </c>
      <c r="H16" s="28">
        <v>254</v>
      </c>
      <c r="I16" s="30">
        <v>54528187.509999998</v>
      </c>
      <c r="J16" s="30">
        <v>52245552.899999999</v>
      </c>
      <c r="K16" s="30">
        <v>50372631.130000003</v>
      </c>
      <c r="L16" s="30">
        <v>53038314.659999996</v>
      </c>
      <c r="M16" s="30">
        <v>52802533.210000001</v>
      </c>
    </row>
    <row r="17" spans="1:13" s="31" customFormat="1" ht="45">
      <c r="A17" s="27" t="s">
        <v>49</v>
      </c>
      <c r="B17" s="75"/>
      <c r="C17" s="27" t="s">
        <v>47</v>
      </c>
      <c r="D17" s="28">
        <v>3003</v>
      </c>
      <c r="E17" s="28">
        <v>3003</v>
      </c>
      <c r="F17" s="28">
        <v>3003</v>
      </c>
      <c r="G17" s="28">
        <v>3003</v>
      </c>
      <c r="H17" s="28">
        <v>3070</v>
      </c>
      <c r="I17" s="30">
        <v>131954775.40000001</v>
      </c>
      <c r="J17" s="30">
        <v>116166130.7</v>
      </c>
      <c r="K17" s="30">
        <v>112052829.05</v>
      </c>
      <c r="L17" s="30">
        <v>126968866.42</v>
      </c>
      <c r="M17" s="30">
        <v>113917777.04000001</v>
      </c>
    </row>
    <row r="18" spans="1:13" s="31" customFormat="1" ht="75">
      <c r="A18" s="27" t="s">
        <v>49</v>
      </c>
      <c r="B18" s="70" t="s">
        <v>35</v>
      </c>
      <c r="C18" s="27" t="s">
        <v>29</v>
      </c>
      <c r="D18" s="28">
        <v>429790</v>
      </c>
      <c r="E18" s="28">
        <v>490750</v>
      </c>
      <c r="F18" s="28">
        <v>548760</v>
      </c>
      <c r="G18" s="28">
        <v>368830</v>
      </c>
      <c r="H18" s="28">
        <v>344757</v>
      </c>
      <c r="I18" s="30">
        <v>45197439.710000001</v>
      </c>
      <c r="J18" s="30">
        <v>43403016.490000002</v>
      </c>
      <c r="K18" s="30">
        <v>41710317.689999998</v>
      </c>
      <c r="L18" s="30">
        <v>44206779.399999999</v>
      </c>
      <c r="M18" s="30">
        <v>39542837.350000001</v>
      </c>
    </row>
    <row r="19" spans="1:13" s="31" customFormat="1" ht="120">
      <c r="A19" s="27" t="s">
        <v>49</v>
      </c>
      <c r="B19" s="71"/>
      <c r="C19" s="27" t="s">
        <v>33</v>
      </c>
      <c r="D19" s="28">
        <v>1600</v>
      </c>
      <c r="E19" s="28">
        <v>1700</v>
      </c>
      <c r="F19" s="28">
        <v>1800</v>
      </c>
      <c r="G19" s="28">
        <v>1600</v>
      </c>
      <c r="H19" s="28">
        <v>1663</v>
      </c>
      <c r="I19" s="30">
        <v>11855066.15</v>
      </c>
      <c r="J19" s="30">
        <v>11384397.77</v>
      </c>
      <c r="K19" s="30">
        <v>10940411.199999999</v>
      </c>
      <c r="L19" s="30">
        <v>11595220.83</v>
      </c>
      <c r="M19" s="30">
        <v>10371891.76</v>
      </c>
    </row>
    <row r="20" spans="1:13" s="31" customFormat="1" ht="82.5" customHeight="1">
      <c r="A20" s="27" t="s">
        <v>49</v>
      </c>
      <c r="B20" s="72"/>
      <c r="C20" s="27" t="s">
        <v>34</v>
      </c>
      <c r="D20" s="28">
        <v>10600</v>
      </c>
      <c r="E20" s="28">
        <v>10650</v>
      </c>
      <c r="F20" s="28">
        <v>10700</v>
      </c>
      <c r="G20" s="28">
        <v>10550</v>
      </c>
      <c r="H20" s="28">
        <v>10524</v>
      </c>
      <c r="I20" s="30">
        <v>17041657.59</v>
      </c>
      <c r="J20" s="30">
        <v>16365071.789999999</v>
      </c>
      <c r="K20" s="30">
        <v>15726841.1</v>
      </c>
      <c r="L20" s="30">
        <v>16668129.939999999</v>
      </c>
      <c r="M20" s="30">
        <v>14906096.51</v>
      </c>
    </row>
    <row r="21" spans="1:13" s="31" customFormat="1" ht="45">
      <c r="A21" s="27" t="s">
        <v>49</v>
      </c>
      <c r="B21" s="73" t="s">
        <v>39</v>
      </c>
      <c r="C21" s="27" t="s">
        <v>38</v>
      </c>
      <c r="D21" s="28"/>
      <c r="E21" s="28"/>
      <c r="F21" s="28"/>
      <c r="G21" s="28">
        <v>10</v>
      </c>
      <c r="H21" s="28">
        <v>59</v>
      </c>
      <c r="I21" s="30"/>
      <c r="J21" s="30"/>
      <c r="K21" s="30"/>
      <c r="L21" s="30">
        <v>768568.9</v>
      </c>
      <c r="M21" s="30">
        <v>4435722.47</v>
      </c>
    </row>
    <row r="22" spans="1:13" s="31" customFormat="1" ht="45">
      <c r="A22" s="27" t="s">
        <v>49</v>
      </c>
      <c r="B22" s="74"/>
      <c r="C22" s="27" t="s">
        <v>47</v>
      </c>
      <c r="D22" s="28">
        <v>165</v>
      </c>
      <c r="E22" s="28">
        <v>165</v>
      </c>
      <c r="F22" s="28">
        <v>165</v>
      </c>
      <c r="G22" s="28">
        <v>165</v>
      </c>
      <c r="H22" s="28">
        <v>165</v>
      </c>
      <c r="I22" s="30">
        <v>13904409.060000001</v>
      </c>
      <c r="J22" s="30">
        <v>13092237.65</v>
      </c>
      <c r="K22" s="30">
        <v>12596331.880000001</v>
      </c>
      <c r="L22" s="30">
        <v>12160791.77</v>
      </c>
      <c r="M22" s="30">
        <v>10350019.09</v>
      </c>
    </row>
    <row r="23" spans="1:13" s="31" customFormat="1" ht="48" customHeight="1">
      <c r="A23" s="27" t="s">
        <v>49</v>
      </c>
      <c r="B23" s="75"/>
      <c r="C23" s="27" t="s">
        <v>46</v>
      </c>
      <c r="D23" s="28">
        <v>3</v>
      </c>
      <c r="E23" s="28">
        <v>3</v>
      </c>
      <c r="F23" s="28">
        <v>3</v>
      </c>
      <c r="G23" s="28">
        <v>3</v>
      </c>
      <c r="H23" s="28">
        <v>0</v>
      </c>
      <c r="I23" s="30">
        <v>5959032.4699999997</v>
      </c>
      <c r="J23" s="30">
        <v>5610958.9699999997</v>
      </c>
      <c r="K23" s="30">
        <v>5398427.9199999999</v>
      </c>
      <c r="L23" s="30">
        <v>4309786.87</v>
      </c>
      <c r="M23" s="30"/>
    </row>
    <row r="24" spans="1:13" s="31" customFormat="1" ht="30">
      <c r="A24" s="66" t="s">
        <v>55</v>
      </c>
      <c r="B24" s="27"/>
      <c r="C24" s="39" t="s">
        <v>51</v>
      </c>
      <c r="D24" s="40">
        <v>14581</v>
      </c>
      <c r="E24" s="40">
        <v>14581</v>
      </c>
      <c r="F24" s="40">
        <v>14581</v>
      </c>
      <c r="G24" s="40">
        <v>13977</v>
      </c>
      <c r="H24" s="40">
        <v>10380</v>
      </c>
      <c r="I24" s="41">
        <v>80950830</v>
      </c>
      <c r="J24" s="41">
        <v>80950830</v>
      </c>
      <c r="K24" s="41">
        <v>80950830</v>
      </c>
      <c r="L24" s="41">
        <v>67659687.74000001</v>
      </c>
      <c r="M24" s="41">
        <v>66287202.039999999</v>
      </c>
    </row>
    <row r="25" spans="1:13" s="31" customFormat="1" ht="45">
      <c r="A25" s="66"/>
      <c r="B25" s="27"/>
      <c r="C25" s="39" t="s">
        <v>52</v>
      </c>
      <c r="D25" s="40">
        <v>285</v>
      </c>
      <c r="E25" s="40">
        <v>285</v>
      </c>
      <c r="F25" s="40">
        <v>285</v>
      </c>
      <c r="G25" s="40">
        <v>272</v>
      </c>
      <c r="H25" s="40">
        <v>206</v>
      </c>
      <c r="I25" s="41">
        <v>32882643.229999989</v>
      </c>
      <c r="J25" s="41">
        <v>32882643.229999989</v>
      </c>
      <c r="K25" s="41">
        <v>32882643.229999989</v>
      </c>
      <c r="L25" s="41">
        <v>28091138.900000002</v>
      </c>
      <c r="M25" s="41">
        <v>22998909.450000003</v>
      </c>
    </row>
    <row r="26" spans="1:13" s="31" customFormat="1" ht="45">
      <c r="A26" s="66"/>
      <c r="B26" s="27"/>
      <c r="C26" s="39" t="s">
        <v>53</v>
      </c>
      <c r="D26" s="40">
        <v>137</v>
      </c>
      <c r="E26" s="40">
        <v>137</v>
      </c>
      <c r="F26" s="40">
        <v>137</v>
      </c>
      <c r="G26" s="40">
        <v>105</v>
      </c>
      <c r="H26" s="40">
        <v>100</v>
      </c>
      <c r="I26" s="41">
        <v>52854086.769999996</v>
      </c>
      <c r="J26" s="41">
        <v>52854086.769999996</v>
      </c>
      <c r="K26" s="41">
        <v>52854086.769999996</v>
      </c>
      <c r="L26" s="41">
        <v>30013273.840000004</v>
      </c>
      <c r="M26" s="41">
        <v>15975862.51</v>
      </c>
    </row>
    <row r="27" spans="1:13" s="31" customFormat="1" ht="45">
      <c r="A27" s="66"/>
      <c r="B27" s="27"/>
      <c r="C27" s="42" t="s">
        <v>54</v>
      </c>
      <c r="D27" s="40">
        <v>99</v>
      </c>
      <c r="E27" s="40">
        <v>99</v>
      </c>
      <c r="F27" s="40">
        <v>99</v>
      </c>
      <c r="G27" s="40">
        <v>94</v>
      </c>
      <c r="H27" s="40">
        <v>106</v>
      </c>
      <c r="I27" s="41">
        <v>4862150</v>
      </c>
      <c r="J27" s="41">
        <v>4862150</v>
      </c>
      <c r="K27" s="41">
        <v>4862150</v>
      </c>
      <c r="L27" s="41">
        <v>10550887.5</v>
      </c>
      <c r="M27" s="41">
        <v>8265900</v>
      </c>
    </row>
    <row r="28" spans="1:13" s="31" customFormat="1" ht="60">
      <c r="A28" s="66" t="s">
        <v>64</v>
      </c>
      <c r="B28" s="43"/>
      <c r="C28" s="42" t="s">
        <v>56</v>
      </c>
      <c r="D28" s="28">
        <v>10212</v>
      </c>
      <c r="E28" s="28">
        <v>10317</v>
      </c>
      <c r="F28" s="28">
        <v>10317</v>
      </c>
      <c r="G28" s="28">
        <v>10058</v>
      </c>
      <c r="H28" s="28">
        <v>10070</v>
      </c>
      <c r="I28" s="44">
        <v>777062297</v>
      </c>
      <c r="J28" s="44">
        <v>779462852</v>
      </c>
      <c r="K28" s="44">
        <v>812947213</v>
      </c>
      <c r="L28" s="44">
        <v>676612869.5</v>
      </c>
      <c r="M28" s="44">
        <v>602780073.73230302</v>
      </c>
    </row>
    <row r="29" spans="1:13" s="31" customFormat="1" ht="60">
      <c r="A29" s="66"/>
      <c r="B29" s="43"/>
      <c r="C29" s="42" t="s">
        <v>57</v>
      </c>
      <c r="D29" s="28">
        <v>10852</v>
      </c>
      <c r="E29" s="28">
        <v>11174</v>
      </c>
      <c r="F29" s="28">
        <v>11174</v>
      </c>
      <c r="G29" s="28">
        <v>10587</v>
      </c>
      <c r="H29" s="28">
        <v>10439</v>
      </c>
      <c r="I29" s="44">
        <v>826045071</v>
      </c>
      <c r="J29" s="44">
        <v>847766333</v>
      </c>
      <c r="K29" s="44">
        <v>880857677</v>
      </c>
      <c r="L29" s="44">
        <v>719263729.65999997</v>
      </c>
      <c r="M29" s="44">
        <v>627443742.87028599</v>
      </c>
    </row>
    <row r="30" spans="1:13" s="31" customFormat="1" ht="60">
      <c r="A30" s="66"/>
      <c r="B30" s="43"/>
      <c r="C30" s="42" t="s">
        <v>58</v>
      </c>
      <c r="D30" s="28">
        <v>2036</v>
      </c>
      <c r="E30" s="28">
        <v>2139</v>
      </c>
      <c r="F30" s="28">
        <v>2139</v>
      </c>
      <c r="G30" s="28">
        <v>1992</v>
      </c>
      <c r="H30" s="28">
        <v>1903</v>
      </c>
      <c r="I30" s="44">
        <v>154380542</v>
      </c>
      <c r="J30" s="44">
        <v>164794569</v>
      </c>
      <c r="K30" s="44">
        <v>168009228</v>
      </c>
      <c r="L30" s="44">
        <v>134424050.67999998</v>
      </c>
      <c r="M30" s="44">
        <v>121530229.67741095</v>
      </c>
    </row>
    <row r="31" spans="1:13" s="31" customFormat="1" ht="60">
      <c r="A31" s="66"/>
      <c r="B31" s="43"/>
      <c r="C31" s="45" t="s">
        <v>59</v>
      </c>
      <c r="D31" s="28">
        <v>8636</v>
      </c>
      <c r="E31" s="28">
        <v>8636</v>
      </c>
      <c r="F31" s="28">
        <v>8636</v>
      </c>
      <c r="G31" s="28">
        <v>8538</v>
      </c>
      <c r="H31" s="46">
        <v>7558</v>
      </c>
      <c r="I31" s="44">
        <v>716484130</v>
      </c>
      <c r="J31" s="44">
        <v>765021080</v>
      </c>
      <c r="K31" s="44">
        <v>810917921</v>
      </c>
      <c r="L31" s="44">
        <v>669992728.38999999</v>
      </c>
      <c r="M31" s="44">
        <v>610250596.38089991</v>
      </c>
    </row>
    <row r="32" spans="1:13" s="31" customFormat="1">
      <c r="A32" s="66"/>
      <c r="B32" s="43"/>
      <c r="C32" s="47" t="s">
        <v>60</v>
      </c>
      <c r="D32" s="28">
        <v>8636</v>
      </c>
      <c r="E32" s="28">
        <v>8636</v>
      </c>
      <c r="F32" s="28">
        <v>8636</v>
      </c>
      <c r="G32" s="28">
        <v>8538</v>
      </c>
      <c r="H32" s="28">
        <v>7558</v>
      </c>
      <c r="I32" s="44">
        <v>581931275</v>
      </c>
      <c r="J32" s="44">
        <v>552588384</v>
      </c>
      <c r="K32" s="44">
        <v>538074090</v>
      </c>
      <c r="L32" s="44">
        <v>447241661.25999999</v>
      </c>
      <c r="M32" s="44">
        <v>460364484.98909998</v>
      </c>
    </row>
    <row r="33" spans="1:13" s="31" customFormat="1" ht="30">
      <c r="A33" s="66"/>
      <c r="B33" s="43"/>
      <c r="C33" s="42" t="s">
        <v>61</v>
      </c>
      <c r="D33" s="28">
        <v>8274</v>
      </c>
      <c r="E33" s="28">
        <v>8274</v>
      </c>
      <c r="F33" s="28">
        <v>8274</v>
      </c>
      <c r="G33" s="28">
        <v>7925</v>
      </c>
      <c r="H33" s="28">
        <v>7925</v>
      </c>
      <c r="I33" s="44">
        <v>80921759</v>
      </c>
      <c r="J33" s="44">
        <v>106329564</v>
      </c>
      <c r="K33" s="44">
        <v>107753676</v>
      </c>
      <c r="L33" s="44">
        <v>100186760</v>
      </c>
      <c r="M33" s="44">
        <v>97382673.460000008</v>
      </c>
    </row>
    <row r="34" spans="1:13" s="31" customFormat="1" ht="75">
      <c r="A34" s="66"/>
      <c r="B34" s="43"/>
      <c r="C34" s="42" t="s">
        <v>62</v>
      </c>
      <c r="D34" s="28">
        <v>1516</v>
      </c>
      <c r="E34" s="28">
        <v>1516</v>
      </c>
      <c r="F34" s="28">
        <v>1516</v>
      </c>
      <c r="G34" s="28">
        <v>1513</v>
      </c>
      <c r="H34" s="28">
        <v>1513</v>
      </c>
      <c r="I34" s="44">
        <v>14826859</v>
      </c>
      <c r="J34" s="44">
        <v>19478508</v>
      </c>
      <c r="K34" s="44">
        <v>19743140</v>
      </c>
      <c r="L34" s="44">
        <v>19979038.879999999</v>
      </c>
      <c r="M34" s="44">
        <v>30576657.050000001</v>
      </c>
    </row>
    <row r="35" spans="1:13" s="31" customFormat="1" ht="30">
      <c r="A35" s="66"/>
      <c r="B35" s="43"/>
      <c r="C35" s="45" t="s">
        <v>63</v>
      </c>
      <c r="D35" s="28">
        <v>5662</v>
      </c>
      <c r="E35" s="28">
        <v>5662</v>
      </c>
      <c r="F35" s="28">
        <v>5662</v>
      </c>
      <c r="G35" s="28">
        <v>2860</v>
      </c>
      <c r="H35" s="28">
        <v>2860</v>
      </c>
      <c r="I35" s="48">
        <v>9014828</v>
      </c>
      <c r="J35" s="48">
        <v>9091375</v>
      </c>
      <c r="K35" s="48">
        <v>9238666</v>
      </c>
      <c r="L35" s="48">
        <v>7643623</v>
      </c>
      <c r="M35" s="48">
        <v>4553430.78</v>
      </c>
    </row>
    <row r="36" spans="1:13" s="31" customFormat="1">
      <c r="A36" s="43"/>
      <c r="B36" s="43"/>
      <c r="C36" s="43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s="31" customFormat="1">
      <c r="A37" s="43"/>
      <c r="B37" s="43"/>
      <c r="C37" s="43"/>
      <c r="D37" s="49"/>
      <c r="E37" s="49"/>
      <c r="F37" s="49"/>
      <c r="G37" s="49"/>
      <c r="H37" s="49"/>
      <c r="I37" s="49"/>
      <c r="J37" s="49"/>
      <c r="K37" s="49"/>
      <c r="L37" s="49"/>
      <c r="M37" s="49"/>
    </row>
  </sheetData>
  <mergeCells count="18">
    <mergeCell ref="B18:B20"/>
    <mergeCell ref="B21:B23"/>
    <mergeCell ref="A24:A27"/>
    <mergeCell ref="A28:A35"/>
    <mergeCell ref="M8:M9"/>
    <mergeCell ref="B10:B12"/>
    <mergeCell ref="B14:B15"/>
    <mergeCell ref="B16:B17"/>
    <mergeCell ref="B4:M4"/>
    <mergeCell ref="B5:M5"/>
    <mergeCell ref="A8:A9"/>
    <mergeCell ref="B8:B9"/>
    <mergeCell ref="C8:C9"/>
    <mergeCell ref="D8:F8"/>
    <mergeCell ref="G8:G9"/>
    <mergeCell ref="H8:H9"/>
    <mergeCell ref="I8:K8"/>
    <mergeCell ref="L8:L9"/>
  </mergeCells>
  <pageMargins left="0.19685039370078741" right="0.19685039370078741" top="0.19685039370078741" bottom="0.39370078740157483" header="0.31496062992125984" footer="0.31496062992125984"/>
  <pageSetup paperSize="9" scale="45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35"/>
  <sheetViews>
    <sheetView tabSelected="1" zoomScaleNormal="100" workbookViewId="0">
      <selection activeCell="M7" sqref="M7"/>
    </sheetView>
  </sheetViews>
  <sheetFormatPr defaultRowHeight="15"/>
  <cols>
    <col min="1" max="1" width="8" style="14" customWidth="1"/>
    <col min="2" max="2" width="20.7109375" style="14" hidden="1" customWidth="1"/>
    <col min="3" max="3" width="28.42578125" style="14" customWidth="1"/>
    <col min="4" max="4" width="10" style="15" customWidth="1"/>
    <col min="5" max="5" width="8.85546875" style="15" customWidth="1"/>
    <col min="6" max="6" width="9.28515625" style="15" customWidth="1"/>
    <col min="7" max="7" width="15" style="15" customWidth="1"/>
    <col min="8" max="8" width="17" style="15" customWidth="1"/>
    <col min="9" max="9" width="12" style="15" customWidth="1"/>
    <col min="10" max="10" width="16.42578125" style="15" customWidth="1"/>
    <col min="11" max="11" width="17.85546875" style="15" customWidth="1"/>
    <col min="12" max="12" width="18.140625" style="15" customWidth="1"/>
    <col min="13" max="13" width="16.7109375" style="15" customWidth="1"/>
    <col min="14" max="14" width="13" style="15" customWidth="1"/>
    <col min="15" max="15" width="10.7109375" style="15" customWidth="1"/>
    <col min="16" max="16" width="11" style="15" customWidth="1"/>
    <col min="17" max="17" width="9.7109375" style="15" customWidth="1"/>
    <col min="18" max="18" width="11.42578125" style="15" customWidth="1"/>
    <col min="19" max="20" width="11.85546875" style="15" customWidth="1"/>
    <col min="21" max="21" width="10.5703125" style="15" customWidth="1"/>
    <col min="22" max="22" width="13" style="15" customWidth="1"/>
    <col min="23" max="24" width="11.85546875" style="15" customWidth="1"/>
    <col min="25" max="25" width="12.28515625" style="15" customWidth="1"/>
  </cols>
  <sheetData>
    <row r="2" spans="1:25" ht="58.5" customHeight="1">
      <c r="D2" s="76" t="s">
        <v>75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5">
      <c r="C3" s="15"/>
      <c r="G3" s="26"/>
      <c r="H3" s="26"/>
      <c r="I3" s="26"/>
      <c r="J3" s="26"/>
      <c r="K3" s="26"/>
      <c r="L3" s="26"/>
      <c r="M3" s="26"/>
    </row>
    <row r="6" spans="1:25" s="31" customFormat="1" ht="75.75" customHeight="1">
      <c r="A6" s="66" t="s">
        <v>48</v>
      </c>
      <c r="B6" s="66" t="s">
        <v>3</v>
      </c>
      <c r="C6" s="66" t="s">
        <v>4</v>
      </c>
      <c r="D6" s="67" t="s">
        <v>22</v>
      </c>
      <c r="E6" s="68"/>
      <c r="F6" s="69"/>
      <c r="G6" s="67" t="s">
        <v>65</v>
      </c>
      <c r="H6" s="69"/>
      <c r="I6" s="67" t="s">
        <v>66</v>
      </c>
      <c r="J6" s="69"/>
      <c r="K6" s="67" t="s">
        <v>5</v>
      </c>
      <c r="L6" s="68"/>
      <c r="M6" s="69"/>
      <c r="N6" s="67" t="s">
        <v>67</v>
      </c>
      <c r="O6" s="69"/>
      <c r="P6" s="67" t="s">
        <v>70</v>
      </c>
      <c r="Q6" s="77"/>
      <c r="R6" s="67" t="s">
        <v>71</v>
      </c>
      <c r="S6" s="69"/>
      <c r="T6" s="67" t="s">
        <v>72</v>
      </c>
      <c r="U6" s="77"/>
      <c r="V6" s="67" t="s">
        <v>73</v>
      </c>
      <c r="W6" s="69"/>
      <c r="X6" s="67" t="s">
        <v>74</v>
      </c>
      <c r="Y6" s="77"/>
    </row>
    <row r="7" spans="1:25" s="33" customFormat="1" ht="197.25" customHeight="1">
      <c r="A7" s="66"/>
      <c r="B7" s="66"/>
      <c r="C7" s="66"/>
      <c r="D7" s="32" t="s">
        <v>6</v>
      </c>
      <c r="E7" s="32" t="s">
        <v>7</v>
      </c>
      <c r="F7" s="32" t="s">
        <v>44</v>
      </c>
      <c r="G7" s="50" t="s">
        <v>42</v>
      </c>
      <c r="H7" s="50" t="s">
        <v>41</v>
      </c>
      <c r="I7" s="50" t="s">
        <v>43</v>
      </c>
      <c r="J7" s="50" t="s">
        <v>45</v>
      </c>
      <c r="K7" s="32" t="s">
        <v>6</v>
      </c>
      <c r="L7" s="32" t="s">
        <v>7</v>
      </c>
      <c r="M7" s="32" t="s">
        <v>44</v>
      </c>
      <c r="N7" s="50" t="s">
        <v>68</v>
      </c>
      <c r="O7" s="50" t="s">
        <v>69</v>
      </c>
      <c r="P7" s="50" t="s">
        <v>68</v>
      </c>
      <c r="Q7" s="50" t="s">
        <v>69</v>
      </c>
      <c r="R7" s="50" t="s">
        <v>68</v>
      </c>
      <c r="S7" s="50" t="s">
        <v>69</v>
      </c>
      <c r="T7" s="50" t="s">
        <v>68</v>
      </c>
      <c r="U7" s="50" t="s">
        <v>69</v>
      </c>
      <c r="V7" s="50" t="s">
        <v>68</v>
      </c>
      <c r="W7" s="50" t="s">
        <v>69</v>
      </c>
      <c r="X7" s="50" t="s">
        <v>68</v>
      </c>
      <c r="Y7" s="50" t="s">
        <v>69</v>
      </c>
    </row>
    <row r="8" spans="1:25" s="31" customFormat="1" ht="45">
      <c r="A8" s="27" t="s">
        <v>49</v>
      </c>
      <c r="B8" s="73" t="s">
        <v>8</v>
      </c>
      <c r="C8" s="27" t="s">
        <v>9</v>
      </c>
      <c r="D8" s="34">
        <v>39080</v>
      </c>
      <c r="E8" s="34">
        <v>39080</v>
      </c>
      <c r="F8" s="34">
        <v>39080</v>
      </c>
      <c r="G8" s="34">
        <v>39080</v>
      </c>
      <c r="H8" s="30">
        <v>5885554.5499999998</v>
      </c>
      <c r="I8" s="35">
        <v>34672</v>
      </c>
      <c r="J8" s="30">
        <v>5893501.8300000001</v>
      </c>
      <c r="K8" s="36">
        <v>7002891.2800000003</v>
      </c>
      <c r="L8" s="37">
        <v>6572265.3399999999</v>
      </c>
      <c r="M8" s="37">
        <v>6323384.7599999998</v>
      </c>
      <c r="N8" s="30">
        <f>D8/I8*100</f>
        <v>112.71342870327641</v>
      </c>
      <c r="O8" s="30">
        <f>K8/J8*100</f>
        <v>118.82394342108825</v>
      </c>
      <c r="P8" s="37">
        <f>D8/G8*100</f>
        <v>100</v>
      </c>
      <c r="Q8" s="37">
        <f>K8/H8*100</f>
        <v>118.98439170867935</v>
      </c>
      <c r="R8" s="37">
        <f>E8/I8*100</f>
        <v>112.71342870327641</v>
      </c>
      <c r="S8" s="37">
        <f>L8/J8*100</f>
        <v>111.51715108570687</v>
      </c>
      <c r="T8" s="37">
        <f>E8/G8*100</f>
        <v>100</v>
      </c>
      <c r="U8" s="37">
        <f>L8/H8*100</f>
        <v>111.66773299212731</v>
      </c>
      <c r="V8" s="37">
        <f>F8/I8*100</f>
        <v>112.71342870327641</v>
      </c>
      <c r="W8" s="37">
        <f>M8/J8*100</f>
        <v>107.29418506009014</v>
      </c>
      <c r="X8" s="30">
        <f>F8/G8*100</f>
        <v>100</v>
      </c>
      <c r="Y8" s="30">
        <f>M8/H8*100</f>
        <v>107.43906468422759</v>
      </c>
    </row>
    <row r="9" spans="1:25" s="31" customFormat="1" ht="60">
      <c r="A9" s="27" t="s">
        <v>49</v>
      </c>
      <c r="B9" s="74"/>
      <c r="C9" s="27" t="s">
        <v>10</v>
      </c>
      <c r="D9" s="28">
        <v>12</v>
      </c>
      <c r="E9" s="28">
        <v>12</v>
      </c>
      <c r="F9" s="28">
        <v>12</v>
      </c>
      <c r="G9" s="28">
        <v>12</v>
      </c>
      <c r="H9" s="30">
        <v>2394378.85</v>
      </c>
      <c r="I9" s="34">
        <v>12</v>
      </c>
      <c r="J9" s="30">
        <v>2037949.55</v>
      </c>
      <c r="K9" s="36">
        <v>2421572.02</v>
      </c>
      <c r="L9" s="37">
        <v>2272663.2799999998</v>
      </c>
      <c r="M9" s="37">
        <v>2186601.36</v>
      </c>
      <c r="N9" s="30">
        <f t="shared" ref="N9:N33" si="0">D9/I9*100</f>
        <v>100</v>
      </c>
      <c r="O9" s="30">
        <f t="shared" ref="O9:O33" si="1">K9/J9*100</f>
        <v>118.82394340919772</v>
      </c>
      <c r="P9" s="37">
        <f t="shared" ref="P9:P33" si="2">D9/G9*100</f>
        <v>100</v>
      </c>
      <c r="Q9" s="37">
        <f t="shared" ref="Q9:Q33" si="3">K9/H9*100</f>
        <v>101.13570874550616</v>
      </c>
      <c r="R9" s="37">
        <f t="shared" ref="R9:R33" si="4">E9/I9*100</f>
        <v>100</v>
      </c>
      <c r="S9" s="37">
        <f t="shared" ref="S9:S33" si="5">L9/J9*100</f>
        <v>111.51715114831964</v>
      </c>
      <c r="T9" s="37">
        <f t="shared" ref="T9:T33" si="6">E9/G9*100</f>
        <v>100</v>
      </c>
      <c r="U9" s="37">
        <f t="shared" ref="U9:U33" si="7">L9/H9*100</f>
        <v>94.916611880363035</v>
      </c>
      <c r="V9" s="37">
        <f t="shared" ref="V9:V33" si="8">F9/I9*100</f>
        <v>100</v>
      </c>
      <c r="W9" s="37">
        <f t="shared" ref="W9:W33" si="9">M9/J9*100</f>
        <v>107.29418498117384</v>
      </c>
      <c r="X9" s="30">
        <f t="shared" ref="X9:X33" si="10">F9/G9*100</f>
        <v>100</v>
      </c>
      <c r="Y9" s="30">
        <f t="shared" ref="Y9:Y33" si="11">M9/H9*100</f>
        <v>91.322280097821604</v>
      </c>
    </row>
    <row r="10" spans="1:25" s="31" customFormat="1" ht="90">
      <c r="A10" s="27" t="s">
        <v>49</v>
      </c>
      <c r="B10" s="75"/>
      <c r="C10" s="27" t="s">
        <v>11</v>
      </c>
      <c r="D10" s="28">
        <v>500</v>
      </c>
      <c r="E10" s="28">
        <v>500</v>
      </c>
      <c r="F10" s="28">
        <v>500</v>
      </c>
      <c r="G10" s="28">
        <v>500</v>
      </c>
      <c r="H10" s="30">
        <v>2867228.62</v>
      </c>
      <c r="I10" s="35">
        <v>590</v>
      </c>
      <c r="J10" s="30">
        <v>2413470.2000000002</v>
      </c>
      <c r="K10" s="36">
        <v>2867780.47</v>
      </c>
      <c r="L10" s="37">
        <v>2691433.22</v>
      </c>
      <c r="M10" s="37">
        <v>2589513.17</v>
      </c>
      <c r="N10" s="30">
        <f t="shared" si="0"/>
        <v>84.745762711864401</v>
      </c>
      <c r="O10" s="30">
        <f t="shared" si="1"/>
        <v>118.82394363104214</v>
      </c>
      <c r="P10" s="37">
        <f t="shared" si="2"/>
        <v>100</v>
      </c>
      <c r="Q10" s="37">
        <f t="shared" si="3"/>
        <v>100.01924680843901</v>
      </c>
      <c r="R10" s="37">
        <f t="shared" si="4"/>
        <v>84.745762711864401</v>
      </c>
      <c r="S10" s="37">
        <f t="shared" si="5"/>
        <v>111.51715152729045</v>
      </c>
      <c r="T10" s="37">
        <f t="shared" si="6"/>
        <v>100</v>
      </c>
      <c r="U10" s="37">
        <f t="shared" si="7"/>
        <v>93.868804225314975</v>
      </c>
      <c r="V10" s="37">
        <f t="shared" si="8"/>
        <v>84.745762711864401</v>
      </c>
      <c r="W10" s="37">
        <f t="shared" si="9"/>
        <v>107.29418453146842</v>
      </c>
      <c r="X10" s="30">
        <f t="shared" si="10"/>
        <v>100</v>
      </c>
      <c r="Y10" s="30">
        <f t="shared" si="11"/>
        <v>90.314150463523205</v>
      </c>
    </row>
    <row r="11" spans="1:25" s="38" customFormat="1" ht="60">
      <c r="A11" s="27" t="s">
        <v>49</v>
      </c>
      <c r="B11" s="27" t="s">
        <v>26</v>
      </c>
      <c r="C11" s="27" t="s">
        <v>50</v>
      </c>
      <c r="D11" s="28">
        <v>307401</v>
      </c>
      <c r="E11" s="28">
        <v>307401</v>
      </c>
      <c r="F11" s="28">
        <v>307401</v>
      </c>
      <c r="G11" s="28">
        <v>307401</v>
      </c>
      <c r="H11" s="30">
        <v>85403729.870000005</v>
      </c>
      <c r="I11" s="29">
        <v>305056</v>
      </c>
      <c r="J11" s="30">
        <v>73898552.560000002</v>
      </c>
      <c r="K11" s="30">
        <v>86510700.170000002</v>
      </c>
      <c r="L11" s="30">
        <v>84326055.049999997</v>
      </c>
      <c r="M11" s="30">
        <v>81096260.670000002</v>
      </c>
      <c r="N11" s="30">
        <f t="shared" si="0"/>
        <v>100.76871131857756</v>
      </c>
      <c r="O11" s="30">
        <f t="shared" si="1"/>
        <v>117.0668398406855</v>
      </c>
      <c r="P11" s="37">
        <f t="shared" si="2"/>
        <v>100</v>
      </c>
      <c r="Q11" s="37">
        <f t="shared" si="3"/>
        <v>101.29616153964822</v>
      </c>
      <c r="R11" s="37">
        <f t="shared" si="4"/>
        <v>100.76871131857756</v>
      </c>
      <c r="S11" s="37">
        <f t="shared" si="5"/>
        <v>114.11056391332382</v>
      </c>
      <c r="T11" s="37">
        <f t="shared" si="6"/>
        <v>100</v>
      </c>
      <c r="U11" s="37">
        <f t="shared" si="7"/>
        <v>98.738140802936329</v>
      </c>
      <c r="V11" s="37">
        <f t="shared" si="8"/>
        <v>100.76871131857756</v>
      </c>
      <c r="W11" s="37">
        <f t="shared" si="9"/>
        <v>109.73998523740502</v>
      </c>
      <c r="X11" s="30">
        <f t="shared" si="10"/>
        <v>100</v>
      </c>
      <c r="Y11" s="30">
        <f t="shared" si="11"/>
        <v>94.956345341641693</v>
      </c>
    </row>
    <row r="12" spans="1:25" s="31" customFormat="1" ht="45">
      <c r="A12" s="27" t="s">
        <v>49</v>
      </c>
      <c r="B12" s="73" t="s">
        <v>23</v>
      </c>
      <c r="C12" s="27" t="s">
        <v>28</v>
      </c>
      <c r="D12" s="28">
        <v>300</v>
      </c>
      <c r="E12" s="28">
        <v>300</v>
      </c>
      <c r="F12" s="28">
        <v>300</v>
      </c>
      <c r="G12" s="28">
        <v>300</v>
      </c>
      <c r="H12" s="37">
        <v>64066044.93</v>
      </c>
      <c r="I12" s="35">
        <v>300</v>
      </c>
      <c r="J12" s="36">
        <v>57082632.030000001</v>
      </c>
      <c r="K12" s="36">
        <v>67238572.680000007</v>
      </c>
      <c r="L12" s="37">
        <v>66221263.229999997</v>
      </c>
      <c r="M12" s="37">
        <v>63572639.299999997</v>
      </c>
      <c r="N12" s="30">
        <f t="shared" si="0"/>
        <v>100</v>
      </c>
      <c r="O12" s="30">
        <f t="shared" si="1"/>
        <v>117.7916474570803</v>
      </c>
      <c r="P12" s="37">
        <f t="shared" si="2"/>
        <v>100</v>
      </c>
      <c r="Q12" s="37">
        <f t="shared" si="3"/>
        <v>104.9519644196335</v>
      </c>
      <c r="R12" s="37">
        <f t="shared" si="4"/>
        <v>100</v>
      </c>
      <c r="S12" s="37">
        <f t="shared" si="5"/>
        <v>116.00947762043829</v>
      </c>
      <c r="T12" s="37">
        <f t="shared" si="6"/>
        <v>100</v>
      </c>
      <c r="U12" s="37">
        <f t="shared" si="7"/>
        <v>103.36405704824583</v>
      </c>
      <c r="V12" s="37">
        <f t="shared" si="8"/>
        <v>100</v>
      </c>
      <c r="W12" s="37">
        <f t="shared" si="9"/>
        <v>111.36949548259993</v>
      </c>
      <c r="X12" s="30">
        <f t="shared" si="10"/>
        <v>100</v>
      </c>
      <c r="Y12" s="30">
        <f t="shared" si="11"/>
        <v>99.229848462568413</v>
      </c>
    </row>
    <row r="13" spans="1:25" s="31" customFormat="1" ht="45">
      <c r="A13" s="27" t="s">
        <v>49</v>
      </c>
      <c r="B13" s="75"/>
      <c r="C13" s="27" t="s">
        <v>27</v>
      </c>
      <c r="D13" s="28">
        <v>5</v>
      </c>
      <c r="E13" s="28">
        <v>5</v>
      </c>
      <c r="F13" s="28">
        <v>5</v>
      </c>
      <c r="G13" s="28">
        <v>5</v>
      </c>
      <c r="H13" s="37">
        <v>6748639.4199999999</v>
      </c>
      <c r="I13" s="34">
        <v>5</v>
      </c>
      <c r="J13" s="36">
        <v>6013015.1799999997</v>
      </c>
      <c r="K13" s="36">
        <v>7082829.6299999999</v>
      </c>
      <c r="L13" s="37">
        <v>6975667.5</v>
      </c>
      <c r="M13" s="37">
        <v>6696664.6600000001</v>
      </c>
      <c r="N13" s="30">
        <f t="shared" si="0"/>
        <v>100</v>
      </c>
      <c r="O13" s="30">
        <f t="shared" si="1"/>
        <v>117.79164725142104</v>
      </c>
      <c r="P13" s="37">
        <f t="shared" si="2"/>
        <v>100</v>
      </c>
      <c r="Q13" s="37">
        <f t="shared" si="3"/>
        <v>104.95196422866522</v>
      </c>
      <c r="R13" s="37">
        <f t="shared" si="4"/>
        <v>100</v>
      </c>
      <c r="S13" s="37">
        <f t="shared" si="5"/>
        <v>116.00947762782798</v>
      </c>
      <c r="T13" s="37">
        <f t="shared" si="6"/>
        <v>100</v>
      </c>
      <c r="U13" s="37">
        <f t="shared" si="7"/>
        <v>103.36405704722034</v>
      </c>
      <c r="V13" s="37">
        <f t="shared" si="8"/>
        <v>100</v>
      </c>
      <c r="W13" s="37">
        <f t="shared" si="9"/>
        <v>111.36949532863144</v>
      </c>
      <c r="X13" s="30">
        <f t="shared" si="10"/>
        <v>100</v>
      </c>
      <c r="Y13" s="30">
        <f t="shared" si="11"/>
        <v>99.229848318077714</v>
      </c>
    </row>
    <row r="14" spans="1:25" s="31" customFormat="1" ht="90">
      <c r="A14" s="27" t="s">
        <v>49</v>
      </c>
      <c r="B14" s="73" t="s">
        <v>25</v>
      </c>
      <c r="C14" s="27" t="s">
        <v>24</v>
      </c>
      <c r="D14" s="28">
        <v>254</v>
      </c>
      <c r="E14" s="28">
        <v>254</v>
      </c>
      <c r="F14" s="28">
        <v>254</v>
      </c>
      <c r="G14" s="28">
        <v>254</v>
      </c>
      <c r="H14" s="30">
        <v>53038314.659999996</v>
      </c>
      <c r="I14" s="28">
        <v>254</v>
      </c>
      <c r="J14" s="30">
        <v>52802533.210000001</v>
      </c>
      <c r="K14" s="30">
        <v>54528187.509999998</v>
      </c>
      <c r="L14" s="30">
        <v>52245552.899999999</v>
      </c>
      <c r="M14" s="30">
        <v>50372631.130000003</v>
      </c>
      <c r="N14" s="30">
        <f t="shared" si="0"/>
        <v>100</v>
      </c>
      <c r="O14" s="30">
        <f t="shared" si="1"/>
        <v>103.26812786261017</v>
      </c>
      <c r="P14" s="37">
        <f t="shared" si="2"/>
        <v>100</v>
      </c>
      <c r="Q14" s="37">
        <f t="shared" si="3"/>
        <v>102.80905013583251</v>
      </c>
      <c r="R14" s="37">
        <f t="shared" si="4"/>
        <v>100</v>
      </c>
      <c r="S14" s="37">
        <f t="shared" si="5"/>
        <v>98.94516365761308</v>
      </c>
      <c r="T14" s="37">
        <f t="shared" si="6"/>
        <v>100</v>
      </c>
      <c r="U14" s="37">
        <f t="shared" si="7"/>
        <v>98.505303637413888</v>
      </c>
      <c r="V14" s="37">
        <f t="shared" si="8"/>
        <v>100</v>
      </c>
      <c r="W14" s="37">
        <f t="shared" si="9"/>
        <v>95.398133513147783</v>
      </c>
      <c r="X14" s="30">
        <f t="shared" si="10"/>
        <v>100</v>
      </c>
      <c r="Y14" s="30">
        <f t="shared" si="11"/>
        <v>94.974041790188366</v>
      </c>
    </row>
    <row r="15" spans="1:25" s="31" customFormat="1" ht="45">
      <c r="A15" s="27" t="s">
        <v>49</v>
      </c>
      <c r="B15" s="75"/>
      <c r="C15" s="27" t="s">
        <v>47</v>
      </c>
      <c r="D15" s="28">
        <v>3003</v>
      </c>
      <c r="E15" s="28">
        <v>3003</v>
      </c>
      <c r="F15" s="28">
        <v>3003</v>
      </c>
      <c r="G15" s="28">
        <v>3003</v>
      </c>
      <c r="H15" s="30">
        <v>126968866.42</v>
      </c>
      <c r="I15" s="28">
        <v>3070</v>
      </c>
      <c r="J15" s="30">
        <v>113917777.04000001</v>
      </c>
      <c r="K15" s="30">
        <v>131954775.40000001</v>
      </c>
      <c r="L15" s="30">
        <v>116166130.7</v>
      </c>
      <c r="M15" s="30">
        <v>112052829.05</v>
      </c>
      <c r="N15" s="30">
        <f t="shared" si="0"/>
        <v>97.817589576547221</v>
      </c>
      <c r="O15" s="30">
        <f t="shared" si="1"/>
        <v>115.83334825228081</v>
      </c>
      <c r="P15" s="37">
        <f t="shared" si="2"/>
        <v>100</v>
      </c>
      <c r="Q15" s="37">
        <f t="shared" si="3"/>
        <v>103.92687524161013</v>
      </c>
      <c r="R15" s="37">
        <f t="shared" si="4"/>
        <v>97.817589576547221</v>
      </c>
      <c r="S15" s="37">
        <f t="shared" si="5"/>
        <v>101.97366356544207</v>
      </c>
      <c r="T15" s="37">
        <f t="shared" si="6"/>
        <v>100</v>
      </c>
      <c r="U15" s="37">
        <f t="shared" si="7"/>
        <v>91.491823133817974</v>
      </c>
      <c r="V15" s="37">
        <f t="shared" si="8"/>
        <v>97.817589576547221</v>
      </c>
      <c r="W15" s="37">
        <f t="shared" si="9"/>
        <v>98.362899945506172</v>
      </c>
      <c r="X15" s="30">
        <f t="shared" si="10"/>
        <v>100</v>
      </c>
      <c r="Y15" s="30">
        <f t="shared" si="11"/>
        <v>88.25220875749234</v>
      </c>
    </row>
    <row r="16" spans="1:25" s="31" customFormat="1" ht="75">
      <c r="A16" s="27" t="s">
        <v>49</v>
      </c>
      <c r="B16" s="70" t="s">
        <v>35</v>
      </c>
      <c r="C16" s="27" t="s">
        <v>29</v>
      </c>
      <c r="D16" s="28">
        <v>429790</v>
      </c>
      <c r="E16" s="28">
        <v>490750</v>
      </c>
      <c r="F16" s="28">
        <v>548760</v>
      </c>
      <c r="G16" s="28">
        <v>368830</v>
      </c>
      <c r="H16" s="30">
        <v>44206779.399999999</v>
      </c>
      <c r="I16" s="28">
        <v>344757</v>
      </c>
      <c r="J16" s="30">
        <v>39542837.350000001</v>
      </c>
      <c r="K16" s="30">
        <v>45197439.710000001</v>
      </c>
      <c r="L16" s="30">
        <v>43403016.490000002</v>
      </c>
      <c r="M16" s="30">
        <v>41710317.689999998</v>
      </c>
      <c r="N16" s="30">
        <f t="shared" si="0"/>
        <v>124.66461884747808</v>
      </c>
      <c r="O16" s="30">
        <f t="shared" si="1"/>
        <v>114.29994087159253</v>
      </c>
      <c r="P16" s="37">
        <f t="shared" si="2"/>
        <v>116.52793970121735</v>
      </c>
      <c r="Q16" s="37">
        <f t="shared" si="3"/>
        <v>102.24096919849357</v>
      </c>
      <c r="R16" s="37">
        <f t="shared" si="4"/>
        <v>142.34663835687164</v>
      </c>
      <c r="S16" s="37">
        <f t="shared" si="5"/>
        <v>109.76201860739766</v>
      </c>
      <c r="T16" s="37">
        <f t="shared" si="6"/>
        <v>133.05587940243473</v>
      </c>
      <c r="U16" s="37">
        <f t="shared" si="7"/>
        <v>98.181810751859487</v>
      </c>
      <c r="V16" s="37">
        <f t="shared" si="8"/>
        <v>159.17298270956064</v>
      </c>
      <c r="W16" s="37">
        <f t="shared" si="9"/>
        <v>105.48134753410656</v>
      </c>
      <c r="X16" s="30">
        <f t="shared" si="10"/>
        <v>148.78399262532872</v>
      </c>
      <c r="Y16" s="30">
        <f t="shared" si="11"/>
        <v>94.352762757469719</v>
      </c>
    </row>
    <row r="17" spans="1:25" s="31" customFormat="1" ht="120">
      <c r="A17" s="27" t="s">
        <v>49</v>
      </c>
      <c r="B17" s="71"/>
      <c r="C17" s="27" t="s">
        <v>33</v>
      </c>
      <c r="D17" s="28">
        <v>1600</v>
      </c>
      <c r="E17" s="28">
        <v>1700</v>
      </c>
      <c r="F17" s="28">
        <v>1800</v>
      </c>
      <c r="G17" s="28">
        <v>1600</v>
      </c>
      <c r="H17" s="30">
        <v>11595220.83</v>
      </c>
      <c r="I17" s="28">
        <v>1663</v>
      </c>
      <c r="J17" s="30">
        <v>10371891.76</v>
      </c>
      <c r="K17" s="30">
        <v>11855066.15</v>
      </c>
      <c r="L17" s="30">
        <v>11384397.77</v>
      </c>
      <c r="M17" s="30">
        <v>10940411.199999999</v>
      </c>
      <c r="N17" s="30">
        <f t="shared" si="0"/>
        <v>96.211665664461819</v>
      </c>
      <c r="O17" s="30">
        <f t="shared" si="1"/>
        <v>114.29994088175867</v>
      </c>
      <c r="P17" s="37">
        <f t="shared" si="2"/>
        <v>100</v>
      </c>
      <c r="Q17" s="37">
        <f t="shared" si="3"/>
        <v>102.24096913555721</v>
      </c>
      <c r="R17" s="37">
        <f t="shared" si="4"/>
        <v>102.22489476849069</v>
      </c>
      <c r="S17" s="37">
        <f t="shared" si="5"/>
        <v>109.76201866958164</v>
      </c>
      <c r="T17" s="37">
        <f t="shared" si="6"/>
        <v>106.25</v>
      </c>
      <c r="U17" s="37">
        <f t="shared" si="7"/>
        <v>98.181810738312606</v>
      </c>
      <c r="V17" s="37">
        <f t="shared" si="8"/>
        <v>108.23812387251954</v>
      </c>
      <c r="W17" s="37">
        <f t="shared" si="9"/>
        <v>105.48134759940841</v>
      </c>
      <c r="X17" s="30">
        <f t="shared" si="10"/>
        <v>112.5</v>
      </c>
      <c r="Y17" s="30">
        <f t="shared" si="11"/>
        <v>94.352762749409408</v>
      </c>
    </row>
    <row r="18" spans="1:25" s="31" customFormat="1" ht="82.5" customHeight="1">
      <c r="A18" s="27" t="s">
        <v>49</v>
      </c>
      <c r="B18" s="72"/>
      <c r="C18" s="27" t="s">
        <v>34</v>
      </c>
      <c r="D18" s="28">
        <v>10600</v>
      </c>
      <c r="E18" s="28">
        <v>10650</v>
      </c>
      <c r="F18" s="28">
        <v>10700</v>
      </c>
      <c r="G18" s="28">
        <v>10550</v>
      </c>
      <c r="H18" s="30">
        <v>16668129.939999999</v>
      </c>
      <c r="I18" s="28">
        <v>10524</v>
      </c>
      <c r="J18" s="30">
        <v>14906096.51</v>
      </c>
      <c r="K18" s="30">
        <v>17041657.59</v>
      </c>
      <c r="L18" s="30">
        <v>16365071.789999999</v>
      </c>
      <c r="M18" s="30">
        <v>15726841.1</v>
      </c>
      <c r="N18" s="30">
        <f t="shared" si="0"/>
        <v>100.72215887495248</v>
      </c>
      <c r="O18" s="30">
        <f t="shared" si="1"/>
        <v>114.32676273474631</v>
      </c>
      <c r="P18" s="37">
        <f t="shared" si="2"/>
        <v>100.47393364928909</v>
      </c>
      <c r="Q18" s="37">
        <f t="shared" si="3"/>
        <v>102.24096915097604</v>
      </c>
      <c r="R18" s="37">
        <f t="shared" si="4"/>
        <v>101.19726339794755</v>
      </c>
      <c r="S18" s="37">
        <f t="shared" si="5"/>
        <v>109.78777561933282</v>
      </c>
      <c r="T18" s="37">
        <f t="shared" si="6"/>
        <v>100.9478672985782</v>
      </c>
      <c r="U18" s="37">
        <f t="shared" si="7"/>
        <v>98.181810730472392</v>
      </c>
      <c r="V18" s="37">
        <f t="shared" si="8"/>
        <v>101.67236792094261</v>
      </c>
      <c r="W18" s="37">
        <f t="shared" si="9"/>
        <v>105.50610006750856</v>
      </c>
      <c r="X18" s="30">
        <f t="shared" si="10"/>
        <v>101.4218009478673</v>
      </c>
      <c r="Y18" s="30">
        <f t="shared" si="11"/>
        <v>94.352762767098994</v>
      </c>
    </row>
    <row r="19" spans="1:25" s="31" customFormat="1" ht="45">
      <c r="A19" s="27" t="s">
        <v>49</v>
      </c>
      <c r="B19" s="73" t="s">
        <v>39</v>
      </c>
      <c r="C19" s="27" t="s">
        <v>38</v>
      </c>
      <c r="D19" s="28"/>
      <c r="E19" s="28"/>
      <c r="F19" s="28"/>
      <c r="G19" s="28">
        <v>10</v>
      </c>
      <c r="H19" s="30">
        <v>768568.9</v>
      </c>
      <c r="I19" s="28">
        <v>59</v>
      </c>
      <c r="J19" s="30">
        <v>4435722.47</v>
      </c>
      <c r="K19" s="30"/>
      <c r="L19" s="30"/>
      <c r="M19" s="30"/>
      <c r="N19" s="30">
        <f t="shared" si="0"/>
        <v>0</v>
      </c>
      <c r="O19" s="30">
        <f t="shared" si="1"/>
        <v>0</v>
      </c>
      <c r="P19" s="37">
        <f t="shared" si="2"/>
        <v>0</v>
      </c>
      <c r="Q19" s="37">
        <f t="shared" si="3"/>
        <v>0</v>
      </c>
      <c r="R19" s="37">
        <f t="shared" si="4"/>
        <v>0</v>
      </c>
      <c r="S19" s="37">
        <f t="shared" si="5"/>
        <v>0</v>
      </c>
      <c r="T19" s="37">
        <f t="shared" si="6"/>
        <v>0</v>
      </c>
      <c r="U19" s="37">
        <f t="shared" si="7"/>
        <v>0</v>
      </c>
      <c r="V19" s="37">
        <f t="shared" si="8"/>
        <v>0</v>
      </c>
      <c r="W19" s="37">
        <f t="shared" si="9"/>
        <v>0</v>
      </c>
      <c r="X19" s="30">
        <f t="shared" si="10"/>
        <v>0</v>
      </c>
      <c r="Y19" s="30">
        <f t="shared" si="11"/>
        <v>0</v>
      </c>
    </row>
    <row r="20" spans="1:25" s="31" customFormat="1" ht="45">
      <c r="A20" s="27" t="s">
        <v>49</v>
      </c>
      <c r="B20" s="74"/>
      <c r="C20" s="27" t="s">
        <v>47</v>
      </c>
      <c r="D20" s="28">
        <v>165</v>
      </c>
      <c r="E20" s="28">
        <v>165</v>
      </c>
      <c r="F20" s="28">
        <v>165</v>
      </c>
      <c r="G20" s="28">
        <v>165</v>
      </c>
      <c r="H20" s="30">
        <v>12160791.77</v>
      </c>
      <c r="I20" s="28">
        <v>165</v>
      </c>
      <c r="J20" s="30">
        <v>10350019.09</v>
      </c>
      <c r="K20" s="30">
        <v>13904409.060000001</v>
      </c>
      <c r="L20" s="30">
        <v>13092237.65</v>
      </c>
      <c r="M20" s="30">
        <v>12596331.880000001</v>
      </c>
      <c r="N20" s="30">
        <f t="shared" si="0"/>
        <v>100</v>
      </c>
      <c r="O20" s="30">
        <f t="shared" si="1"/>
        <v>134.3418687356257</v>
      </c>
      <c r="P20" s="37">
        <f t="shared" si="2"/>
        <v>100</v>
      </c>
      <c r="Q20" s="37">
        <f t="shared" si="3"/>
        <v>114.33802439000237</v>
      </c>
      <c r="R20" s="37">
        <f t="shared" si="4"/>
        <v>100</v>
      </c>
      <c r="S20" s="37">
        <f t="shared" si="5"/>
        <v>126.49481644579265</v>
      </c>
      <c r="T20" s="37">
        <f t="shared" si="6"/>
        <v>100</v>
      </c>
      <c r="U20" s="37">
        <f t="shared" si="7"/>
        <v>107.65941805119816</v>
      </c>
      <c r="V20" s="37">
        <f t="shared" si="8"/>
        <v>100</v>
      </c>
      <c r="W20" s="37">
        <f t="shared" si="9"/>
        <v>121.70346518655552</v>
      </c>
      <c r="X20" s="30">
        <f t="shared" si="10"/>
        <v>100</v>
      </c>
      <c r="Y20" s="30">
        <f t="shared" si="11"/>
        <v>103.58151112392578</v>
      </c>
    </row>
    <row r="21" spans="1:25" s="31" customFormat="1" ht="48" customHeight="1">
      <c r="A21" s="27" t="s">
        <v>49</v>
      </c>
      <c r="B21" s="75"/>
      <c r="C21" s="27" t="s">
        <v>46</v>
      </c>
      <c r="D21" s="28">
        <v>3</v>
      </c>
      <c r="E21" s="28">
        <v>3</v>
      </c>
      <c r="F21" s="28">
        <v>3</v>
      </c>
      <c r="G21" s="28">
        <v>3</v>
      </c>
      <c r="H21" s="30">
        <v>4309786.87</v>
      </c>
      <c r="I21" s="28">
        <v>0</v>
      </c>
      <c r="J21" s="30"/>
      <c r="K21" s="30">
        <v>5959032.4699999997</v>
      </c>
      <c r="L21" s="30">
        <v>5610958.9699999997</v>
      </c>
      <c r="M21" s="30">
        <v>5398427.9199999999</v>
      </c>
      <c r="N21" s="30">
        <v>100</v>
      </c>
      <c r="O21" s="30">
        <v>100</v>
      </c>
      <c r="P21" s="37">
        <f t="shared" si="2"/>
        <v>100</v>
      </c>
      <c r="Q21" s="37">
        <f t="shared" si="3"/>
        <v>138.26745149464895</v>
      </c>
      <c r="R21" s="37">
        <v>100</v>
      </c>
      <c r="S21" s="37">
        <v>100</v>
      </c>
      <c r="T21" s="37">
        <f t="shared" si="6"/>
        <v>100</v>
      </c>
      <c r="U21" s="37">
        <f t="shared" si="7"/>
        <v>130.19110084207017</v>
      </c>
      <c r="V21" s="37">
        <v>100</v>
      </c>
      <c r="W21" s="37">
        <v>100</v>
      </c>
      <c r="X21" s="30">
        <f t="shared" si="10"/>
        <v>100</v>
      </c>
      <c r="Y21" s="30">
        <f t="shared" si="11"/>
        <v>125.25974213662217</v>
      </c>
    </row>
    <row r="22" spans="1:25" s="31" customFormat="1" ht="30">
      <c r="A22" s="66" t="s">
        <v>55</v>
      </c>
      <c r="B22" s="27"/>
      <c r="C22" s="39" t="s">
        <v>51</v>
      </c>
      <c r="D22" s="40">
        <v>14581</v>
      </c>
      <c r="E22" s="40">
        <v>14581</v>
      </c>
      <c r="F22" s="40">
        <v>14581</v>
      </c>
      <c r="G22" s="40">
        <v>13977</v>
      </c>
      <c r="H22" s="41">
        <v>67659687.74000001</v>
      </c>
      <c r="I22" s="40">
        <v>10380</v>
      </c>
      <c r="J22" s="41">
        <v>66287202.039999999</v>
      </c>
      <c r="K22" s="41">
        <v>80950830</v>
      </c>
      <c r="L22" s="41">
        <v>80950830</v>
      </c>
      <c r="M22" s="41">
        <v>80950830</v>
      </c>
      <c r="N22" s="30">
        <f t="shared" si="0"/>
        <v>140.47206165703275</v>
      </c>
      <c r="O22" s="30">
        <f t="shared" si="1"/>
        <v>122.12135602156124</v>
      </c>
      <c r="P22" s="37">
        <f t="shared" si="2"/>
        <v>104.32138513271805</v>
      </c>
      <c r="Q22" s="37">
        <f t="shared" si="3"/>
        <v>119.64410818902192</v>
      </c>
      <c r="R22" s="37">
        <f t="shared" si="4"/>
        <v>140.47206165703275</v>
      </c>
      <c r="S22" s="37">
        <f t="shared" si="5"/>
        <v>122.12135602156124</v>
      </c>
      <c r="T22" s="37">
        <f t="shared" si="6"/>
        <v>104.32138513271805</v>
      </c>
      <c r="U22" s="37">
        <f t="shared" si="7"/>
        <v>119.64410818902192</v>
      </c>
      <c r="V22" s="37">
        <f t="shared" si="8"/>
        <v>140.47206165703275</v>
      </c>
      <c r="W22" s="37">
        <f t="shared" si="9"/>
        <v>122.12135602156124</v>
      </c>
      <c r="X22" s="30">
        <f t="shared" si="10"/>
        <v>104.32138513271805</v>
      </c>
      <c r="Y22" s="30">
        <f t="shared" si="11"/>
        <v>119.64410818902192</v>
      </c>
    </row>
    <row r="23" spans="1:25" s="31" customFormat="1" ht="45">
      <c r="A23" s="66"/>
      <c r="B23" s="27"/>
      <c r="C23" s="39" t="s">
        <v>52</v>
      </c>
      <c r="D23" s="40">
        <v>285</v>
      </c>
      <c r="E23" s="40">
        <v>285</v>
      </c>
      <c r="F23" s="40">
        <v>285</v>
      </c>
      <c r="G23" s="40">
        <v>272</v>
      </c>
      <c r="H23" s="41">
        <v>28091138.900000002</v>
      </c>
      <c r="I23" s="40">
        <v>206</v>
      </c>
      <c r="J23" s="41">
        <v>22998909.450000003</v>
      </c>
      <c r="K23" s="41">
        <v>32882643.229999989</v>
      </c>
      <c r="L23" s="41">
        <v>32882643.229999989</v>
      </c>
      <c r="M23" s="41">
        <v>32882643.229999989</v>
      </c>
      <c r="N23" s="30">
        <f t="shared" si="0"/>
        <v>138.34951456310679</v>
      </c>
      <c r="O23" s="30">
        <f t="shared" si="1"/>
        <v>142.97479322438039</v>
      </c>
      <c r="P23" s="37">
        <f t="shared" si="2"/>
        <v>104.77941176470588</v>
      </c>
      <c r="Q23" s="37">
        <f t="shared" si="3"/>
        <v>117.05699561365945</v>
      </c>
      <c r="R23" s="37">
        <f t="shared" si="4"/>
        <v>138.34951456310679</v>
      </c>
      <c r="S23" s="37">
        <f t="shared" si="5"/>
        <v>142.97479322438039</v>
      </c>
      <c r="T23" s="37">
        <f t="shared" si="6"/>
        <v>104.77941176470588</v>
      </c>
      <c r="U23" s="37">
        <f t="shared" si="7"/>
        <v>117.05699561365945</v>
      </c>
      <c r="V23" s="37">
        <f t="shared" si="8"/>
        <v>138.34951456310679</v>
      </c>
      <c r="W23" s="37">
        <f t="shared" si="9"/>
        <v>142.97479322438039</v>
      </c>
      <c r="X23" s="30">
        <f t="shared" si="10"/>
        <v>104.77941176470588</v>
      </c>
      <c r="Y23" s="30">
        <f t="shared" si="11"/>
        <v>117.05699561365945</v>
      </c>
    </row>
    <row r="24" spans="1:25" s="31" customFormat="1" ht="45">
      <c r="A24" s="66"/>
      <c r="B24" s="27"/>
      <c r="C24" s="39" t="s">
        <v>53</v>
      </c>
      <c r="D24" s="40">
        <v>137</v>
      </c>
      <c r="E24" s="40">
        <v>137</v>
      </c>
      <c r="F24" s="40">
        <v>137</v>
      </c>
      <c r="G24" s="40">
        <v>105</v>
      </c>
      <c r="H24" s="41">
        <v>30013273.840000004</v>
      </c>
      <c r="I24" s="40">
        <v>100</v>
      </c>
      <c r="J24" s="41">
        <v>15975862.51</v>
      </c>
      <c r="K24" s="41">
        <v>52854086.769999996</v>
      </c>
      <c r="L24" s="41">
        <v>52854086.769999996</v>
      </c>
      <c r="M24" s="41">
        <v>52854086.769999996</v>
      </c>
      <c r="N24" s="30">
        <f t="shared" si="0"/>
        <v>137</v>
      </c>
      <c r="O24" s="30">
        <f t="shared" si="1"/>
        <v>330.83714094883004</v>
      </c>
      <c r="P24" s="37">
        <f t="shared" si="2"/>
        <v>130.47619047619048</v>
      </c>
      <c r="Q24" s="37">
        <f t="shared" si="3"/>
        <v>176.10237074357093</v>
      </c>
      <c r="R24" s="37">
        <f t="shared" si="4"/>
        <v>137</v>
      </c>
      <c r="S24" s="37">
        <f t="shared" si="5"/>
        <v>330.83714094883004</v>
      </c>
      <c r="T24" s="37">
        <f t="shared" si="6"/>
        <v>130.47619047619048</v>
      </c>
      <c r="U24" s="37">
        <f t="shared" si="7"/>
        <v>176.10237074357093</v>
      </c>
      <c r="V24" s="37">
        <f t="shared" si="8"/>
        <v>137</v>
      </c>
      <c r="W24" s="37">
        <f t="shared" si="9"/>
        <v>330.83714094883004</v>
      </c>
      <c r="X24" s="30">
        <f t="shared" si="10"/>
        <v>130.47619047619048</v>
      </c>
      <c r="Y24" s="30">
        <f t="shared" si="11"/>
        <v>176.10237074357093</v>
      </c>
    </row>
    <row r="25" spans="1:25" s="31" customFormat="1" ht="45">
      <c r="A25" s="66"/>
      <c r="B25" s="27"/>
      <c r="C25" s="42" t="s">
        <v>54</v>
      </c>
      <c r="D25" s="40">
        <v>99</v>
      </c>
      <c r="E25" s="40">
        <v>99</v>
      </c>
      <c r="F25" s="40">
        <v>99</v>
      </c>
      <c r="G25" s="40">
        <v>94</v>
      </c>
      <c r="H25" s="41">
        <v>10550887.5</v>
      </c>
      <c r="I25" s="40">
        <v>106</v>
      </c>
      <c r="J25" s="41">
        <v>8265900</v>
      </c>
      <c r="K25" s="41">
        <v>4862150</v>
      </c>
      <c r="L25" s="41">
        <v>4862150</v>
      </c>
      <c r="M25" s="41">
        <v>4862150</v>
      </c>
      <c r="N25" s="30">
        <f t="shared" si="0"/>
        <v>93.396226415094347</v>
      </c>
      <c r="O25" s="30">
        <f t="shared" si="1"/>
        <v>58.821785891433478</v>
      </c>
      <c r="P25" s="37">
        <f t="shared" si="2"/>
        <v>105.31914893617021</v>
      </c>
      <c r="Q25" s="37">
        <f t="shared" si="3"/>
        <v>46.082853219693604</v>
      </c>
      <c r="R25" s="37">
        <f t="shared" si="4"/>
        <v>93.396226415094347</v>
      </c>
      <c r="S25" s="37">
        <f t="shared" si="5"/>
        <v>58.821785891433478</v>
      </c>
      <c r="T25" s="37">
        <f t="shared" si="6"/>
        <v>105.31914893617021</v>
      </c>
      <c r="U25" s="37">
        <f t="shared" si="7"/>
        <v>46.082853219693604</v>
      </c>
      <c r="V25" s="37">
        <f t="shared" si="8"/>
        <v>93.396226415094347</v>
      </c>
      <c r="W25" s="37">
        <f t="shared" si="9"/>
        <v>58.821785891433478</v>
      </c>
      <c r="X25" s="30">
        <f t="shared" si="10"/>
        <v>105.31914893617021</v>
      </c>
      <c r="Y25" s="30">
        <f t="shared" si="11"/>
        <v>46.082853219693604</v>
      </c>
    </row>
    <row r="26" spans="1:25" s="31" customFormat="1" ht="60">
      <c r="A26" s="66" t="s">
        <v>64</v>
      </c>
      <c r="B26" s="43"/>
      <c r="C26" s="42" t="s">
        <v>56</v>
      </c>
      <c r="D26" s="28">
        <v>10212</v>
      </c>
      <c r="E26" s="28">
        <v>10317</v>
      </c>
      <c r="F26" s="28">
        <v>10317</v>
      </c>
      <c r="G26" s="28">
        <v>10058</v>
      </c>
      <c r="H26" s="44">
        <v>676612869.5</v>
      </c>
      <c r="I26" s="28">
        <v>10070</v>
      </c>
      <c r="J26" s="44">
        <v>602780073.73230302</v>
      </c>
      <c r="K26" s="44">
        <v>777062297</v>
      </c>
      <c r="L26" s="44">
        <v>779462852</v>
      </c>
      <c r="M26" s="44">
        <v>812947213</v>
      </c>
      <c r="N26" s="30">
        <f t="shared" si="0"/>
        <v>101.41012909632572</v>
      </c>
      <c r="O26" s="30">
        <f t="shared" si="1"/>
        <v>128.91306976831095</v>
      </c>
      <c r="P26" s="37">
        <f t="shared" si="2"/>
        <v>101.53111950686021</v>
      </c>
      <c r="Q26" s="37">
        <f t="shared" si="3"/>
        <v>114.84592327873244</v>
      </c>
      <c r="R26" s="37">
        <f t="shared" si="4"/>
        <v>102.45283018867926</v>
      </c>
      <c r="S26" s="37">
        <f t="shared" si="5"/>
        <v>129.31131700716477</v>
      </c>
      <c r="T26" s="37">
        <f t="shared" si="6"/>
        <v>102.57506462517398</v>
      </c>
      <c r="U26" s="37">
        <f t="shared" si="7"/>
        <v>115.20071330833592</v>
      </c>
      <c r="V26" s="37">
        <f t="shared" si="8"/>
        <v>102.45283018867926</v>
      </c>
      <c r="W26" s="37">
        <f t="shared" si="9"/>
        <v>134.86630504661193</v>
      </c>
      <c r="X26" s="30">
        <f t="shared" si="10"/>
        <v>102.57506462517398</v>
      </c>
      <c r="Y26" s="30">
        <f t="shared" si="11"/>
        <v>120.14953448945593</v>
      </c>
    </row>
    <row r="27" spans="1:25" s="31" customFormat="1" ht="60">
      <c r="A27" s="66"/>
      <c r="B27" s="43"/>
      <c r="C27" s="42" t="s">
        <v>57</v>
      </c>
      <c r="D27" s="28">
        <v>10852</v>
      </c>
      <c r="E27" s="28">
        <v>11174</v>
      </c>
      <c r="F27" s="28">
        <v>11174</v>
      </c>
      <c r="G27" s="28">
        <v>10587</v>
      </c>
      <c r="H27" s="44">
        <v>719263729.65999997</v>
      </c>
      <c r="I27" s="28">
        <v>10439</v>
      </c>
      <c r="J27" s="44">
        <v>627443742.87028599</v>
      </c>
      <c r="K27" s="44">
        <v>826045071</v>
      </c>
      <c r="L27" s="44">
        <v>847766333</v>
      </c>
      <c r="M27" s="44">
        <v>880857677</v>
      </c>
      <c r="N27" s="30">
        <f t="shared" si="0"/>
        <v>103.9563176549478</v>
      </c>
      <c r="O27" s="30">
        <f t="shared" si="1"/>
        <v>131.65245177538915</v>
      </c>
      <c r="P27" s="37">
        <f t="shared" si="2"/>
        <v>102.50306980258807</v>
      </c>
      <c r="Q27" s="37">
        <f t="shared" si="3"/>
        <v>114.84592325967502</v>
      </c>
      <c r="R27" s="37">
        <f t="shared" si="4"/>
        <v>107.04090430117827</v>
      </c>
      <c r="S27" s="37">
        <f t="shared" si="5"/>
        <v>135.11431783857347</v>
      </c>
      <c r="T27" s="37">
        <f t="shared" si="6"/>
        <v>105.54453575139323</v>
      </c>
      <c r="U27" s="37">
        <f t="shared" si="7"/>
        <v>117.86585337769554</v>
      </c>
      <c r="V27" s="37">
        <f t="shared" si="8"/>
        <v>107.04090430117827</v>
      </c>
      <c r="W27" s="37">
        <f t="shared" si="9"/>
        <v>140.38831162303953</v>
      </c>
      <c r="X27" s="30">
        <f t="shared" si="10"/>
        <v>105.54453575139323</v>
      </c>
      <c r="Y27" s="30">
        <f t="shared" si="11"/>
        <v>122.46657806815678</v>
      </c>
    </row>
    <row r="28" spans="1:25" s="31" customFormat="1" ht="60">
      <c r="A28" s="66"/>
      <c r="B28" s="43"/>
      <c r="C28" s="42" t="s">
        <v>58</v>
      </c>
      <c r="D28" s="28">
        <v>2036</v>
      </c>
      <c r="E28" s="28">
        <v>2139</v>
      </c>
      <c r="F28" s="28">
        <v>2139</v>
      </c>
      <c r="G28" s="28">
        <v>1992</v>
      </c>
      <c r="H28" s="44">
        <v>134424050.67999998</v>
      </c>
      <c r="I28" s="28">
        <v>1903</v>
      </c>
      <c r="J28" s="44">
        <v>121530229.67741095</v>
      </c>
      <c r="K28" s="44">
        <v>154380542</v>
      </c>
      <c r="L28" s="44">
        <v>164794569</v>
      </c>
      <c r="M28" s="44">
        <v>168009228</v>
      </c>
      <c r="N28" s="30">
        <f t="shared" si="0"/>
        <v>106.98896479243301</v>
      </c>
      <c r="O28" s="30">
        <f t="shared" si="1"/>
        <v>127.03056878094176</v>
      </c>
      <c r="P28" s="37">
        <f t="shared" si="2"/>
        <v>102.20883534136547</v>
      </c>
      <c r="Q28" s="37">
        <f t="shared" si="3"/>
        <v>114.84592319532685</v>
      </c>
      <c r="R28" s="37">
        <f t="shared" si="4"/>
        <v>112.40147136100893</v>
      </c>
      <c r="S28" s="37">
        <f t="shared" si="5"/>
        <v>135.59965239712756</v>
      </c>
      <c r="T28" s="37">
        <f t="shared" si="6"/>
        <v>107.37951807228916</v>
      </c>
      <c r="U28" s="37">
        <f t="shared" si="7"/>
        <v>122.59306884918819</v>
      </c>
      <c r="V28" s="37">
        <f t="shared" si="8"/>
        <v>112.40147136100893</v>
      </c>
      <c r="W28" s="37">
        <f t="shared" si="9"/>
        <v>138.24480414952117</v>
      </c>
      <c r="X28" s="30">
        <f t="shared" si="10"/>
        <v>107.37951807228916</v>
      </c>
      <c r="Y28" s="30">
        <f t="shared" si="11"/>
        <v>124.98450028109214</v>
      </c>
    </row>
    <row r="29" spans="1:25" s="31" customFormat="1" ht="60">
      <c r="A29" s="66"/>
      <c r="B29" s="43"/>
      <c r="C29" s="45" t="s">
        <v>59</v>
      </c>
      <c r="D29" s="28">
        <v>8636</v>
      </c>
      <c r="E29" s="28">
        <v>8636</v>
      </c>
      <c r="F29" s="28">
        <v>8636</v>
      </c>
      <c r="G29" s="28">
        <v>8538</v>
      </c>
      <c r="H29" s="44">
        <v>669992728.38999999</v>
      </c>
      <c r="I29" s="46">
        <v>7558</v>
      </c>
      <c r="J29" s="44">
        <v>610250596.38089991</v>
      </c>
      <c r="K29" s="44">
        <v>716484130</v>
      </c>
      <c r="L29" s="44">
        <v>765021080</v>
      </c>
      <c r="M29" s="44">
        <v>810917921</v>
      </c>
      <c r="N29" s="30">
        <f t="shared" si="0"/>
        <v>114.2630325482932</v>
      </c>
      <c r="O29" s="30">
        <f t="shared" si="1"/>
        <v>117.40818185989814</v>
      </c>
      <c r="P29" s="37">
        <f t="shared" si="2"/>
        <v>101.14780979152027</v>
      </c>
      <c r="Q29" s="37">
        <f t="shared" si="3"/>
        <v>106.93909047665626</v>
      </c>
      <c r="R29" s="37">
        <f t="shared" si="4"/>
        <v>114.2630325482932</v>
      </c>
      <c r="S29" s="37">
        <f t="shared" si="5"/>
        <v>125.36179145697992</v>
      </c>
      <c r="T29" s="37">
        <f t="shared" si="6"/>
        <v>101.14780979152027</v>
      </c>
      <c r="U29" s="37">
        <f t="shared" si="7"/>
        <v>114.18348999672791</v>
      </c>
      <c r="V29" s="37">
        <f t="shared" si="8"/>
        <v>114.2630325482932</v>
      </c>
      <c r="W29" s="37">
        <f t="shared" si="9"/>
        <v>132.88277402908912</v>
      </c>
      <c r="X29" s="30">
        <f t="shared" si="10"/>
        <v>101.14780979152027</v>
      </c>
      <c r="Y29" s="30">
        <f t="shared" si="11"/>
        <v>121.03383912070879</v>
      </c>
    </row>
    <row r="30" spans="1:25" s="31" customFormat="1">
      <c r="A30" s="66"/>
      <c r="B30" s="43"/>
      <c r="C30" s="47" t="s">
        <v>60</v>
      </c>
      <c r="D30" s="28">
        <v>8636</v>
      </c>
      <c r="E30" s="28">
        <v>8636</v>
      </c>
      <c r="F30" s="28">
        <v>8636</v>
      </c>
      <c r="G30" s="28">
        <v>8538</v>
      </c>
      <c r="H30" s="44">
        <v>447241661.25999999</v>
      </c>
      <c r="I30" s="28">
        <v>7558</v>
      </c>
      <c r="J30" s="44">
        <v>460364484.98909998</v>
      </c>
      <c r="K30" s="44">
        <v>581931275</v>
      </c>
      <c r="L30" s="44">
        <v>552588384</v>
      </c>
      <c r="M30" s="44">
        <v>538074090</v>
      </c>
      <c r="N30" s="30">
        <f t="shared" si="0"/>
        <v>114.2630325482932</v>
      </c>
      <c r="O30" s="30">
        <f t="shared" si="1"/>
        <v>126.40663951603008</v>
      </c>
      <c r="P30" s="37">
        <f t="shared" si="2"/>
        <v>101.14780979152027</v>
      </c>
      <c r="Q30" s="37">
        <f t="shared" si="3"/>
        <v>130.11562325400169</v>
      </c>
      <c r="R30" s="37">
        <f t="shared" si="4"/>
        <v>114.2630325482932</v>
      </c>
      <c r="S30" s="37">
        <f t="shared" si="5"/>
        <v>120.03280053479442</v>
      </c>
      <c r="T30" s="37">
        <f t="shared" si="6"/>
        <v>101.14780979152027</v>
      </c>
      <c r="U30" s="37">
        <f t="shared" si="7"/>
        <v>123.55476510019436</v>
      </c>
      <c r="V30" s="37">
        <f t="shared" si="8"/>
        <v>114.2630325482932</v>
      </c>
      <c r="W30" s="37">
        <f t="shared" si="9"/>
        <v>116.88001736553156</v>
      </c>
      <c r="X30" s="30">
        <f t="shared" si="10"/>
        <v>101.14780979152027</v>
      </c>
      <c r="Y30" s="30">
        <f t="shared" si="11"/>
        <v>120.30947396181757</v>
      </c>
    </row>
    <row r="31" spans="1:25" s="31" customFormat="1" ht="30">
      <c r="A31" s="66"/>
      <c r="B31" s="43"/>
      <c r="C31" s="42" t="s">
        <v>61</v>
      </c>
      <c r="D31" s="28">
        <v>8274</v>
      </c>
      <c r="E31" s="28">
        <v>8274</v>
      </c>
      <c r="F31" s="28">
        <v>8274</v>
      </c>
      <c r="G31" s="28">
        <v>7925</v>
      </c>
      <c r="H31" s="44">
        <v>100186760</v>
      </c>
      <c r="I31" s="28">
        <v>7925</v>
      </c>
      <c r="J31" s="44">
        <v>97382673.460000008</v>
      </c>
      <c r="K31" s="44">
        <v>80921759</v>
      </c>
      <c r="L31" s="44">
        <v>106329564</v>
      </c>
      <c r="M31" s="44">
        <v>107753676</v>
      </c>
      <c r="N31" s="30">
        <f t="shared" si="0"/>
        <v>104.40378548895899</v>
      </c>
      <c r="O31" s="30">
        <f t="shared" si="1"/>
        <v>83.096670203081516</v>
      </c>
      <c r="P31" s="37">
        <f t="shared" si="2"/>
        <v>104.40378548895899</v>
      </c>
      <c r="Q31" s="37">
        <f t="shared" si="3"/>
        <v>80.770911246156672</v>
      </c>
      <c r="R31" s="37">
        <f t="shared" si="4"/>
        <v>104.40378548895899</v>
      </c>
      <c r="S31" s="37">
        <f t="shared" si="5"/>
        <v>109.18735358366899</v>
      </c>
      <c r="T31" s="37">
        <f t="shared" si="6"/>
        <v>104.40378548895899</v>
      </c>
      <c r="U31" s="37">
        <f t="shared" si="7"/>
        <v>106.1313530849785</v>
      </c>
      <c r="V31" s="37">
        <f t="shared" si="8"/>
        <v>104.40378548895899</v>
      </c>
      <c r="W31" s="37">
        <f t="shared" si="9"/>
        <v>110.64974103864573</v>
      </c>
      <c r="X31" s="30">
        <f t="shared" si="10"/>
        <v>104.40378548895899</v>
      </c>
      <c r="Y31" s="30">
        <f t="shared" si="11"/>
        <v>107.55281037135047</v>
      </c>
    </row>
    <row r="32" spans="1:25" s="31" customFormat="1" ht="75">
      <c r="A32" s="66"/>
      <c r="B32" s="43"/>
      <c r="C32" s="42" t="s">
        <v>62</v>
      </c>
      <c r="D32" s="28">
        <v>1516</v>
      </c>
      <c r="E32" s="28">
        <v>1516</v>
      </c>
      <c r="F32" s="28">
        <v>1516</v>
      </c>
      <c r="G32" s="28">
        <v>1513</v>
      </c>
      <c r="H32" s="44">
        <v>19979038.879999999</v>
      </c>
      <c r="I32" s="28">
        <v>1513</v>
      </c>
      <c r="J32" s="44">
        <v>30576657.050000001</v>
      </c>
      <c r="K32" s="44">
        <v>14826859</v>
      </c>
      <c r="L32" s="44">
        <v>19478508</v>
      </c>
      <c r="M32" s="44">
        <v>19743140</v>
      </c>
      <c r="N32" s="30">
        <f t="shared" si="0"/>
        <v>100.19828155981494</v>
      </c>
      <c r="O32" s="30">
        <f t="shared" si="1"/>
        <v>48.490778359958092</v>
      </c>
      <c r="P32" s="37">
        <f t="shared" si="2"/>
        <v>100.19828155981494</v>
      </c>
      <c r="Q32" s="37">
        <f t="shared" si="3"/>
        <v>74.21207340880855</v>
      </c>
      <c r="R32" s="37">
        <f t="shared" si="4"/>
        <v>100.19828155981494</v>
      </c>
      <c r="S32" s="37">
        <f t="shared" si="5"/>
        <v>63.703850843302043</v>
      </c>
      <c r="T32" s="37">
        <f t="shared" si="6"/>
        <v>100.19828155981494</v>
      </c>
      <c r="U32" s="37">
        <f t="shared" si="7"/>
        <v>97.494719926186974</v>
      </c>
      <c r="V32" s="37">
        <f t="shared" si="8"/>
        <v>100.19828155981494</v>
      </c>
      <c r="W32" s="37">
        <f t="shared" si="9"/>
        <v>64.569321517768728</v>
      </c>
      <c r="X32" s="30">
        <f t="shared" si="10"/>
        <v>100.19828155981494</v>
      </c>
      <c r="Y32" s="30">
        <f t="shared" si="11"/>
        <v>98.819268126875983</v>
      </c>
    </row>
    <row r="33" spans="1:25" s="31" customFormat="1" ht="30">
      <c r="A33" s="66"/>
      <c r="B33" s="43"/>
      <c r="C33" s="45" t="s">
        <v>63</v>
      </c>
      <c r="D33" s="28">
        <v>5662</v>
      </c>
      <c r="E33" s="28">
        <v>5662</v>
      </c>
      <c r="F33" s="28">
        <v>5662</v>
      </c>
      <c r="G33" s="28">
        <v>2860</v>
      </c>
      <c r="H33" s="48">
        <v>7643623</v>
      </c>
      <c r="I33" s="28">
        <v>2860</v>
      </c>
      <c r="J33" s="48">
        <v>4553430.78</v>
      </c>
      <c r="K33" s="48">
        <v>9014828</v>
      </c>
      <c r="L33" s="48">
        <v>9091375</v>
      </c>
      <c r="M33" s="48">
        <v>9238666</v>
      </c>
      <c r="N33" s="30">
        <f t="shared" si="0"/>
        <v>197.97202797202797</v>
      </c>
      <c r="O33" s="30">
        <f t="shared" si="1"/>
        <v>197.97880840960099</v>
      </c>
      <c r="P33" s="37">
        <f t="shared" si="2"/>
        <v>197.97202797202797</v>
      </c>
      <c r="Q33" s="37">
        <f t="shared" si="3"/>
        <v>117.93920239132673</v>
      </c>
      <c r="R33" s="37">
        <f t="shared" si="4"/>
        <v>197.97202797202797</v>
      </c>
      <c r="S33" s="37">
        <f t="shared" si="5"/>
        <v>199.65989249099775</v>
      </c>
      <c r="T33" s="37">
        <f t="shared" si="6"/>
        <v>197.97202797202797</v>
      </c>
      <c r="U33" s="37">
        <f t="shared" si="7"/>
        <v>118.94065157321339</v>
      </c>
      <c r="V33" s="37">
        <f t="shared" si="8"/>
        <v>197.97202797202797</v>
      </c>
      <c r="W33" s="37">
        <f t="shared" si="9"/>
        <v>202.89461828603882</v>
      </c>
      <c r="X33" s="30">
        <f t="shared" si="10"/>
        <v>197.97202797202797</v>
      </c>
      <c r="Y33" s="30">
        <f t="shared" si="11"/>
        <v>120.86763044174209</v>
      </c>
    </row>
    <row r="34" spans="1:25" s="31" customFormat="1">
      <c r="A34" s="43"/>
      <c r="B34" s="43"/>
      <c r="C34" s="43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:25" s="31" customFormat="1">
      <c r="A35" s="43"/>
      <c r="B35" s="43"/>
      <c r="C35" s="43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</sheetData>
  <mergeCells count="21">
    <mergeCell ref="A22:A25"/>
    <mergeCell ref="A26:A33"/>
    <mergeCell ref="G6:H6"/>
    <mergeCell ref="I6:J6"/>
    <mergeCell ref="B8:B10"/>
    <mergeCell ref="B12:B13"/>
    <mergeCell ref="B14:B15"/>
    <mergeCell ref="B16:B18"/>
    <mergeCell ref="B19:B21"/>
    <mergeCell ref="A6:A7"/>
    <mergeCell ref="D2:T2"/>
    <mergeCell ref="X6:Y6"/>
    <mergeCell ref="N6:O6"/>
    <mergeCell ref="P6:Q6"/>
    <mergeCell ref="B6:B7"/>
    <mergeCell ref="C6:C7"/>
    <mergeCell ref="D6:F6"/>
    <mergeCell ref="K6:M6"/>
    <mergeCell ref="T6:U6"/>
    <mergeCell ref="R6:S6"/>
    <mergeCell ref="V6:W6"/>
  </mergeCells>
  <pageMargins left="0.19685039370078741" right="0.19685039370078741" top="0.19685039370078741" bottom="0.39370078740157483" header="0.31496062992125984" footer="0.31496062992125984"/>
  <pageSetup paperSize="9" scale="4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Лист1 (2)</vt:lpstr>
      <vt:lpstr>Итог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Булгахтер</dc:creator>
  <cp:lastModifiedBy>204b</cp:lastModifiedBy>
  <cp:lastPrinted>2022-11-24T01:17:18Z</cp:lastPrinted>
  <dcterms:created xsi:type="dcterms:W3CDTF">2015-06-05T18:19:34Z</dcterms:created>
  <dcterms:modified xsi:type="dcterms:W3CDTF">2022-11-25T02:13:36Z</dcterms:modified>
</cp:coreProperties>
</file>